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S:\EXCEL SHEETS\"/>
    </mc:Choice>
  </mc:AlternateContent>
  <bookViews>
    <workbookView xWindow="0" yWindow="0" windowWidth="28800" windowHeight="12330" tabRatio="921"/>
  </bookViews>
  <sheets>
    <sheet name="Everyday Mileage Report" sheetId="4" r:id="rId1"/>
    <sheet name="Occasional Mileage Report" sheetId="2" r:id="rId2"/>
    <sheet name="Meal and Travel Report" sheetId="1" r:id="rId3"/>
    <sheet name="Everyday Calc" sheetId="7" state="hidden" r:id="rId4"/>
    <sheet name="Occasional Calc" sheetId="9" state="hidden" r:id="rId5"/>
    <sheet name="Meal and Travel Calc" sheetId="10" state="hidden" r:id="rId6"/>
    <sheet name="Mileage Grid" sheetId="5" state="hidden" r:id="rId7"/>
    <sheet name="Worksheet Lists" sheetId="8" state="hidden" r:id="rId8"/>
  </sheets>
  <definedNames>
    <definedName name="Choose_Building">'Worksheet Lists'!$I$3:$I$51</definedName>
    <definedName name="Choose_Destination">'Worksheet Lists'!$G$3:$G$34</definedName>
    <definedName name="Choose_Month">'Worksheet Lists'!$L$3:$L$14</definedName>
    <definedName name="Col_Distance">'Mileage Grid'!$B$3:$B$53</definedName>
    <definedName name="Col_Location">'Worksheet Lists'!$I$2:$I$51</definedName>
    <definedName name="Col_Location_Code">'Worksheet Lists'!$J$2:$J$51</definedName>
    <definedName name="Col_Occasional">'Occasional Calc'!$Q$3:$Q$15</definedName>
    <definedName name="DB_Distance">'Mileage Grid'!$B$3:$AY$53</definedName>
    <definedName name="DB_Location">'Worksheet Lists'!$I$2:$J$51</definedName>
    <definedName name="DB_Occasional">'Occasional Calc'!$Q$3:$S$15</definedName>
    <definedName name="Input_Breakfast">'Meal and Travel Report'!$L$7:$L$18</definedName>
    <definedName name="Input_Date">'Meal and Travel Report'!$E$7:$E$18</definedName>
    <definedName name="Input_Dinner">'Meal and Travel Report'!$N$7:$N$18</definedName>
    <definedName name="Input_Itinerary">'Meal and Travel Report'!$H$7:$H$18</definedName>
    <definedName name="Input_Miles">'Meal and Travel Report'!$I$7:$R$18</definedName>
    <definedName name="List_Expense">'Occasional Calc'!$F$18:$F$20</definedName>
    <definedName name="List_Occasional">'Occasional Calc'!$F$23:$F$27</definedName>
    <definedName name="List_RoundTrip">'Worksheet Lists'!$L$22:$L$24</definedName>
    <definedName name="_xlnm.Print_Area" localSheetId="0">'Everyday Mileage Report'!$D$1:$AI$38</definedName>
    <definedName name="_xlnm.Print_Area" localSheetId="2">'Meal and Travel Report'!$D$1:$S$32</definedName>
    <definedName name="_xlnm.Print_Area" localSheetId="6">'Mileage Grid'!$B$2:$AV$39</definedName>
    <definedName name="_xlnm.Print_Area" localSheetId="1">'Occasional Mileage Report'!$D$1:$R$32</definedName>
    <definedName name="_xlnm.Print_Titles" localSheetId="6">'Mileage Grid'!$B:$B,'Mileage Grid'!$3:$3</definedName>
    <definedName name="Rate_IRS">'Worksheet Lists'!$L$18</definedName>
    <definedName name="Row_Distance">'Mileage Grid'!$B$3:$AY$3</definedName>
    <definedName name="Row_Location">'Worksheet Lists'!$I$2:$J$2</definedName>
    <definedName name="Row_Occasional">'Occasional Calc'!$Q$3:$S$3</definedName>
    <definedName name="Total_AllDays">'Everyday Calc'!$C$3:$AG$15</definedName>
    <definedName name="Total_Day1">'Everyday Calc'!$C$3:$C$15</definedName>
    <definedName name="Total_Day10">'Everyday Calc'!$L$3:$L$15</definedName>
    <definedName name="Total_Day11">'Everyday Calc'!$M$3:$M$15</definedName>
    <definedName name="Total_Day12">'Everyday Calc'!$N$3:$N$15</definedName>
    <definedName name="Total_Day13">'Everyday Calc'!$O$3:$O$15</definedName>
    <definedName name="Total_Day14">'Everyday Calc'!$P$3:$P$15</definedName>
    <definedName name="Total_Day15">'Everyday Calc'!$Q$3:$Q$15</definedName>
    <definedName name="Total_Day16">'Everyday Calc'!$R$3:$R$15</definedName>
    <definedName name="Total_Day17">'Everyday Calc'!$S$3:$S$15</definedName>
    <definedName name="Total_Day18">'Everyday Calc'!$T$3:$T$15</definedName>
    <definedName name="Total_Day19">'Everyday Calc'!$U$3:$U$15</definedName>
    <definedName name="Total_Day2">'Everyday Calc'!$D$3:$D$15</definedName>
    <definedName name="Total_Day20">'Everyday Calc'!$V$3:$V$15</definedName>
    <definedName name="Total_Day21">'Everyday Calc'!$W$3:$W$15</definedName>
    <definedName name="Total_Day22">'Everyday Calc'!$X$3:$X$15</definedName>
    <definedName name="Total_Day23">'Everyday Calc'!$Y$3:$Y$15</definedName>
    <definedName name="Total_Day24">'Everyday Calc'!$Z$3:$Z$15</definedName>
    <definedName name="Total_Day25">'Everyday Calc'!$AA$3:$AA$15</definedName>
    <definedName name="Total_Day26">'Everyday Calc'!$AB$3:$AB$15</definedName>
    <definedName name="Total_Day27">'Everyday Calc'!$AC$3:$AC$15</definedName>
    <definedName name="Total_Day28">'Everyday Calc'!$AD$3:$AD$15</definedName>
    <definedName name="Total_Day29">'Everyday Calc'!$AE$3:$AE$15</definedName>
    <definedName name="Total_Day3">'Everyday Calc'!$E$3:$E$15</definedName>
    <definedName name="Total_Day30">'Everyday Calc'!$AF$3:$AF$15</definedName>
    <definedName name="Total_Day31">'Everyday Calc'!$AG$3:$AG$15</definedName>
    <definedName name="Total_Day4">'Everyday Calc'!$F$3:$F$15</definedName>
    <definedName name="Total_Day5">'Everyday Calc'!$G$3:$G$15</definedName>
    <definedName name="Total_Day6">'Everyday Calc'!$H$3:$H$15</definedName>
    <definedName name="Total_Day7">'Everyday Calc'!$I$3:$I$15</definedName>
    <definedName name="Total_Day8">'Everyday Calc'!$J$3:$J$15</definedName>
    <definedName name="Total_Day9">'Everyday Calc'!$K$3:$K$15</definedName>
  </definedNames>
  <calcPr calcId="162913"/>
</workbook>
</file>

<file path=xl/calcChain.xml><?xml version="1.0" encoding="utf-8"?>
<calcChain xmlns="http://schemas.openxmlformats.org/spreadsheetml/2006/main">
  <c r="AJ17" i="7" l="1"/>
  <c r="AJ16" i="7"/>
  <c r="AJ15" i="7"/>
  <c r="AJ14" i="7"/>
  <c r="O17" i="1" l="1"/>
  <c r="M26" i="10" s="1"/>
  <c r="O15" i="1"/>
  <c r="M25" i="10" s="1"/>
  <c r="O13" i="1"/>
  <c r="M24" i="10" s="1"/>
  <c r="O11" i="1"/>
  <c r="M23" i="10" s="1"/>
  <c r="O9" i="1"/>
  <c r="O7" i="1" l="1"/>
  <c r="M22" i="10"/>
  <c r="M21" i="10" l="1"/>
  <c r="O21" i="10" s="1"/>
  <c r="AI29" i="4" l="1"/>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F29" i="4"/>
  <c r="AI27" i="4"/>
  <c r="AH27" i="4"/>
  <c r="AG27" i="4"/>
  <c r="AF27" i="4"/>
  <c r="AE27" i="4"/>
  <c r="AD27" i="4"/>
  <c r="AC27" i="4"/>
  <c r="AB27" i="4"/>
  <c r="AA27" i="4"/>
  <c r="Z27" i="4"/>
  <c r="Y27" i="4"/>
  <c r="X27" i="4"/>
  <c r="W27" i="4"/>
  <c r="V27" i="4"/>
  <c r="U27" i="4"/>
  <c r="T27" i="4"/>
  <c r="S27" i="4"/>
  <c r="R27" i="4"/>
  <c r="Q27" i="4"/>
  <c r="P27" i="4"/>
  <c r="O27" i="4"/>
  <c r="N27" i="4"/>
  <c r="M27" i="4"/>
  <c r="L27" i="4"/>
  <c r="K27" i="4"/>
  <c r="J27" i="4"/>
  <c r="I27" i="4"/>
  <c r="H27" i="4"/>
  <c r="G27" i="4"/>
  <c r="F27"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F23" i="4"/>
  <c r="AI21" i="4"/>
  <c r="AH21" i="4"/>
  <c r="AG21" i="4"/>
  <c r="AF21" i="4"/>
  <c r="AE21" i="4"/>
  <c r="AD21" i="4"/>
  <c r="AC21" i="4"/>
  <c r="AB21" i="4"/>
  <c r="AA21" i="4"/>
  <c r="Z21" i="4"/>
  <c r="Y21" i="4"/>
  <c r="X21" i="4"/>
  <c r="W21" i="4"/>
  <c r="V21" i="4"/>
  <c r="U21" i="4"/>
  <c r="T21" i="4"/>
  <c r="S21" i="4"/>
  <c r="R21" i="4"/>
  <c r="Q21" i="4"/>
  <c r="P21" i="4"/>
  <c r="O21" i="4"/>
  <c r="N21" i="4"/>
  <c r="M21" i="4"/>
  <c r="L21" i="4"/>
  <c r="K21" i="4"/>
  <c r="J21" i="4"/>
  <c r="I21" i="4"/>
  <c r="H21" i="4"/>
  <c r="G21" i="4"/>
  <c r="F21" i="4"/>
  <c r="AI19" i="4"/>
  <c r="AH19" i="4"/>
  <c r="AG19" i="4"/>
  <c r="AF19" i="4"/>
  <c r="AE19" i="4"/>
  <c r="AD19" i="4"/>
  <c r="AC19" i="4"/>
  <c r="AB19" i="4"/>
  <c r="AA19" i="4"/>
  <c r="Z19" i="4"/>
  <c r="Y19" i="4"/>
  <c r="X19" i="4"/>
  <c r="W19" i="4"/>
  <c r="V19" i="4"/>
  <c r="U19" i="4"/>
  <c r="T19" i="4"/>
  <c r="S19" i="4"/>
  <c r="R19" i="4"/>
  <c r="Q19" i="4"/>
  <c r="P19" i="4"/>
  <c r="O19" i="4"/>
  <c r="N19" i="4"/>
  <c r="M19" i="4"/>
  <c r="L19" i="4"/>
  <c r="K19" i="4"/>
  <c r="J19" i="4"/>
  <c r="I19" i="4"/>
  <c r="H19" i="4"/>
  <c r="G19" i="4"/>
  <c r="F19"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AI15" i="4"/>
  <c r="AH15" i="4"/>
  <c r="AG15" i="4"/>
  <c r="AF15" i="4"/>
  <c r="AE15" i="4"/>
  <c r="AD15" i="4"/>
  <c r="AC15" i="4"/>
  <c r="AB15" i="4"/>
  <c r="AA15" i="4"/>
  <c r="Z15" i="4"/>
  <c r="Y15" i="4"/>
  <c r="X15" i="4"/>
  <c r="W15" i="4"/>
  <c r="V15" i="4"/>
  <c r="U15" i="4"/>
  <c r="T15" i="4"/>
  <c r="S15" i="4"/>
  <c r="R15" i="4"/>
  <c r="Q15" i="4"/>
  <c r="P15" i="4"/>
  <c r="O15" i="4"/>
  <c r="N15" i="4"/>
  <c r="M15" i="4"/>
  <c r="L15" i="4"/>
  <c r="K15" i="4"/>
  <c r="J15" i="4"/>
  <c r="I15" i="4"/>
  <c r="H15" i="4"/>
  <c r="G15" i="4"/>
  <c r="F15" i="4"/>
  <c r="AI13" i="4"/>
  <c r="AH13" i="4"/>
  <c r="AG13" i="4"/>
  <c r="AF13" i="4"/>
  <c r="AE13" i="4"/>
  <c r="AD13" i="4"/>
  <c r="AC13" i="4"/>
  <c r="AB13" i="4"/>
  <c r="AA13" i="4"/>
  <c r="Z13" i="4"/>
  <c r="Y13" i="4"/>
  <c r="X13" i="4"/>
  <c r="W13" i="4"/>
  <c r="V13" i="4"/>
  <c r="U13" i="4"/>
  <c r="T13" i="4"/>
  <c r="S13" i="4"/>
  <c r="R13" i="4"/>
  <c r="Q13" i="4"/>
  <c r="P13" i="4"/>
  <c r="O13" i="4"/>
  <c r="N13" i="4"/>
  <c r="M13" i="4"/>
  <c r="L13" i="4"/>
  <c r="K13" i="4"/>
  <c r="J13" i="4"/>
  <c r="I13" i="4"/>
  <c r="H13" i="4"/>
  <c r="G13" i="4"/>
  <c r="F13" i="4"/>
  <c r="AI11" i="4"/>
  <c r="AH11"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F11" i="4"/>
  <c r="AI9" i="4"/>
  <c r="AH9" i="4"/>
  <c r="AG9" i="4"/>
  <c r="AF9" i="4"/>
  <c r="AE9" i="4"/>
  <c r="AD9" i="4"/>
  <c r="AC9" i="4"/>
  <c r="AB9" i="4"/>
  <c r="AA9" i="4"/>
  <c r="Z9" i="4"/>
  <c r="Y9" i="4"/>
  <c r="X9" i="4"/>
  <c r="W9" i="4"/>
  <c r="V9" i="4"/>
  <c r="U9" i="4"/>
  <c r="T9" i="4"/>
  <c r="S9" i="4"/>
  <c r="R9" i="4"/>
  <c r="Q9" i="4"/>
  <c r="P9" i="4"/>
  <c r="O9" i="4"/>
  <c r="N9" i="4"/>
  <c r="M9" i="4"/>
  <c r="L9" i="4"/>
  <c r="K9" i="4"/>
  <c r="J9" i="4"/>
  <c r="I9" i="4"/>
  <c r="H9" i="4"/>
  <c r="G9" i="4"/>
  <c r="F9" i="4"/>
  <c r="AI7" i="4"/>
  <c r="AH7" i="4"/>
  <c r="AG7" i="4"/>
  <c r="AF7" i="4"/>
  <c r="AE7" i="4"/>
  <c r="AD7" i="4"/>
  <c r="AC7" i="4"/>
  <c r="AB7" i="4"/>
  <c r="AA7" i="4"/>
  <c r="Z7" i="4"/>
  <c r="Y7" i="4"/>
  <c r="X7" i="4"/>
  <c r="W7" i="4"/>
  <c r="V7" i="4"/>
  <c r="U7" i="4"/>
  <c r="T7" i="4"/>
  <c r="S7" i="4"/>
  <c r="R7" i="4"/>
  <c r="Q7" i="4"/>
  <c r="P7" i="4"/>
  <c r="O7" i="4"/>
  <c r="N7" i="4"/>
  <c r="M7" i="4"/>
  <c r="L7" i="4"/>
  <c r="K7" i="4"/>
  <c r="J7" i="4"/>
  <c r="I7" i="4"/>
  <c r="H7" i="4"/>
  <c r="G7" i="4"/>
  <c r="F7" i="4"/>
  <c r="AU13" i="5" l="1"/>
  <c r="AU12" i="5"/>
  <c r="AU11" i="5"/>
  <c r="AU10" i="5"/>
  <c r="AU9" i="5"/>
  <c r="AU8" i="5"/>
  <c r="AU7" i="5"/>
  <c r="AU6" i="5"/>
  <c r="AU5" i="5"/>
  <c r="AU4" i="5"/>
  <c r="AN4" i="5"/>
  <c r="AU15" i="5" l="1"/>
  <c r="D48" i="5" l="1"/>
  <c r="AH6" i="5"/>
  <c r="U6" i="5" l="1"/>
  <c r="F6" i="10" l="1"/>
  <c r="F5" i="10"/>
  <c r="F4" i="10"/>
  <c r="AJ18" i="7"/>
  <c r="R2" i="1"/>
  <c r="Q2" i="2"/>
  <c r="U9" i="5"/>
  <c r="AH9" i="5"/>
  <c r="H35" i="5"/>
  <c r="AV9" i="5"/>
  <c r="AK18" i="5"/>
  <c r="AR46" i="5"/>
  <c r="AP52" i="5"/>
  <c r="AP51" i="5"/>
  <c r="AP50" i="5"/>
  <c r="AP49" i="5"/>
  <c r="AP48" i="5"/>
  <c r="AP47" i="5"/>
  <c r="AP46" i="5"/>
  <c r="AP45" i="5"/>
  <c r="AP44" i="5"/>
  <c r="AO48" i="5"/>
  <c r="AN48" i="5"/>
  <c r="AM47" i="5"/>
  <c r="AM46" i="5"/>
  <c r="AM45" i="5"/>
  <c r="AM44" i="5"/>
  <c r="AI52" i="5"/>
  <c r="AI51" i="5"/>
  <c r="AI50" i="5"/>
  <c r="AI49" i="5"/>
  <c r="AF46" i="5"/>
  <c r="AF45" i="5"/>
  <c r="AO43" i="5"/>
  <c r="AM43" i="5"/>
  <c r="AL43" i="5"/>
  <c r="AK43" i="5"/>
  <c r="AJ43" i="5"/>
  <c r="AI43" i="5"/>
  <c r="AH43" i="5"/>
  <c r="AG43" i="5"/>
  <c r="AF43" i="5"/>
  <c r="AE43" i="5"/>
  <c r="AD43" i="5"/>
  <c r="AC43" i="5"/>
  <c r="AB43" i="5"/>
  <c r="AA43" i="5"/>
  <c r="Z43" i="5"/>
  <c r="Y43" i="5"/>
  <c r="X43" i="5"/>
  <c r="W43" i="5"/>
  <c r="V43" i="5"/>
  <c r="U43" i="5"/>
  <c r="T43" i="5"/>
  <c r="S43" i="5"/>
  <c r="R43" i="5"/>
  <c r="Q43" i="5"/>
  <c r="P43" i="5"/>
  <c r="O43" i="5"/>
  <c r="N43" i="5"/>
  <c r="AK40" i="5"/>
  <c r="AJ40" i="5"/>
  <c r="AI40" i="5"/>
  <c r="AG40" i="5"/>
  <c r="AF40" i="5"/>
  <c r="AE40" i="5"/>
  <c r="AD40" i="5"/>
  <c r="AC40" i="5"/>
  <c r="AB40" i="5"/>
  <c r="AA40" i="5"/>
  <c r="Z40" i="5"/>
  <c r="Y40" i="5"/>
  <c r="X40" i="5"/>
  <c r="W40" i="5"/>
  <c r="V40" i="5"/>
  <c r="U40" i="5"/>
  <c r="T40" i="5"/>
  <c r="S40" i="5"/>
  <c r="R40" i="5"/>
  <c r="Q40" i="5"/>
  <c r="P40" i="5"/>
  <c r="O40" i="5"/>
  <c r="N40" i="5"/>
  <c r="M48" i="5"/>
  <c r="M41" i="5"/>
  <c r="L43" i="5"/>
  <c r="K43" i="5"/>
  <c r="J43" i="5"/>
  <c r="I43" i="5"/>
  <c r="H43" i="5"/>
  <c r="G43" i="5"/>
  <c r="F43" i="5"/>
  <c r="E43" i="5"/>
  <c r="D43" i="5"/>
  <c r="L40" i="5"/>
  <c r="K40" i="5"/>
  <c r="J40" i="5"/>
  <c r="I40" i="5"/>
  <c r="H40" i="5"/>
  <c r="G40" i="5"/>
  <c r="F40" i="5"/>
  <c r="E40" i="5"/>
  <c r="D40" i="5"/>
  <c r="C43" i="5"/>
  <c r="C40" i="5"/>
  <c r="P23" i="5"/>
  <c r="O22" i="5"/>
  <c r="H52" i="5"/>
  <c r="H51" i="5"/>
  <c r="H50" i="5"/>
  <c r="H49" i="5"/>
  <c r="H47" i="5"/>
  <c r="H46" i="5"/>
  <c r="H45" i="5"/>
  <c r="H44" i="5"/>
  <c r="H42" i="5"/>
  <c r="H41" i="5"/>
  <c r="H39" i="5"/>
  <c r="H38" i="5"/>
  <c r="H37" i="5"/>
  <c r="H36" i="5"/>
  <c r="H34" i="5"/>
  <c r="H33" i="5"/>
  <c r="H32" i="5"/>
  <c r="H31" i="5"/>
  <c r="H30" i="5"/>
  <c r="H29" i="5"/>
  <c r="H28" i="5"/>
  <c r="H27" i="5"/>
  <c r="H26" i="5"/>
  <c r="H25" i="5"/>
  <c r="H24" i="5"/>
  <c r="H23" i="5"/>
  <c r="H22" i="5"/>
  <c r="H21" i="5"/>
  <c r="H20" i="5"/>
  <c r="H19" i="5"/>
  <c r="H18" i="5"/>
  <c r="G18" i="5"/>
  <c r="H17" i="5"/>
  <c r="H16" i="5"/>
  <c r="H15" i="5"/>
  <c r="H11" i="5"/>
  <c r="H10" i="5"/>
  <c r="G9" i="5"/>
  <c r="F9" i="5"/>
  <c r="F8" i="5"/>
  <c r="D9" i="5"/>
  <c r="D6" i="5"/>
  <c r="D8" i="5"/>
  <c r="C9" i="5"/>
  <c r="C8" i="5"/>
  <c r="C6" i="5"/>
  <c r="Q6" i="5"/>
  <c r="E18" i="5"/>
  <c r="AT18" i="5"/>
  <c r="AO18" i="5"/>
  <c r="AJ18" i="5"/>
  <c r="AG18" i="5"/>
  <c r="AE18" i="5"/>
  <c r="AD18" i="5"/>
  <c r="AC18" i="5"/>
  <c r="AB18" i="5"/>
  <c r="AA18" i="5"/>
  <c r="Y18" i="5"/>
  <c r="V18" i="5"/>
  <c r="T18" i="5"/>
  <c r="S18" i="5"/>
  <c r="R18" i="5"/>
  <c r="C7" i="5"/>
  <c r="Q7" i="5"/>
  <c r="AV6" i="5"/>
  <c r="AS6" i="5"/>
  <c r="AR6" i="5"/>
  <c r="E45" i="5" s="1"/>
  <c r="E35" i="5"/>
  <c r="X6" i="5"/>
  <c r="E25" i="5" s="1"/>
  <c r="E22" i="5"/>
  <c r="E7" i="5"/>
  <c r="E8" i="5"/>
  <c r="E9" i="5"/>
  <c r="H48" i="5" s="1"/>
  <c r="E10" i="5"/>
  <c r="I48" i="5" s="1"/>
  <c r="E11" i="5"/>
  <c r="E12" i="5"/>
  <c r="E13" i="5"/>
  <c r="L48" i="5" s="1"/>
  <c r="E15" i="5"/>
  <c r="E14" i="5"/>
  <c r="E16" i="5"/>
  <c r="E24" i="5"/>
  <c r="E27" i="5"/>
  <c r="E42" i="5"/>
  <c r="E48" i="5"/>
  <c r="C15" i="10"/>
  <c r="C14" i="10"/>
  <c r="C13" i="10"/>
  <c r="C12" i="10"/>
  <c r="C11" i="10"/>
  <c r="C10" i="10"/>
  <c r="C9" i="10"/>
  <c r="C8" i="10"/>
  <c r="C7" i="10"/>
  <c r="C6" i="10"/>
  <c r="C5" i="10"/>
  <c r="C4" i="10"/>
  <c r="G4" i="10"/>
  <c r="G5" i="10" s="1"/>
  <c r="F15" i="9"/>
  <c r="D15" i="9"/>
  <c r="F14" i="9"/>
  <c r="D14" i="9"/>
  <c r="F13" i="9"/>
  <c r="D13" i="9"/>
  <c r="F12" i="9"/>
  <c r="D12" i="9"/>
  <c r="F11" i="9"/>
  <c r="D11" i="9"/>
  <c r="F10" i="9"/>
  <c r="D10" i="9"/>
  <c r="F9" i="9"/>
  <c r="D9" i="9"/>
  <c r="F8" i="9"/>
  <c r="D8" i="9"/>
  <c r="F7" i="9"/>
  <c r="D7" i="9"/>
  <c r="F6" i="9"/>
  <c r="D6" i="9"/>
  <c r="F5" i="9"/>
  <c r="D5" i="9"/>
  <c r="F4" i="9"/>
  <c r="D4" i="9"/>
  <c r="E15" i="9"/>
  <c r="C15" i="9"/>
  <c r="E14" i="9"/>
  <c r="C14" i="9" s="1"/>
  <c r="C22" i="9" s="1"/>
  <c r="C29" i="9" s="1"/>
  <c r="E13" i="9"/>
  <c r="C13" i="9" s="1"/>
  <c r="E12" i="9"/>
  <c r="C12" i="9" s="1"/>
  <c r="E11" i="9"/>
  <c r="C11" i="9" s="1"/>
  <c r="E10" i="9"/>
  <c r="C10" i="9" s="1"/>
  <c r="E9" i="9"/>
  <c r="C9" i="9" s="1"/>
  <c r="E8" i="9"/>
  <c r="C8" i="9" s="1"/>
  <c r="E7" i="9"/>
  <c r="C7" i="9" s="1"/>
  <c r="E6" i="9"/>
  <c r="C6" i="9" s="1"/>
  <c r="E5" i="9"/>
  <c r="C5" i="9" s="1"/>
  <c r="E4" i="9"/>
  <c r="C4" i="9" s="1"/>
  <c r="AX52" i="5"/>
  <c r="AW52" i="5"/>
  <c r="AW51" i="5"/>
  <c r="AV52" i="5"/>
  <c r="AV51" i="5"/>
  <c r="AV50" i="5"/>
  <c r="AU52" i="5"/>
  <c r="AT52" i="5"/>
  <c r="AS52" i="5"/>
  <c r="AR52" i="5"/>
  <c r="AQ52" i="5"/>
  <c r="AO52" i="5"/>
  <c r="AN52" i="5"/>
  <c r="AM52" i="5"/>
  <c r="AL52" i="5"/>
  <c r="AK52" i="5"/>
  <c r="AJ52" i="5"/>
  <c r="AH52" i="5"/>
  <c r="AG52" i="5"/>
  <c r="AF52" i="5"/>
  <c r="AE52" i="5"/>
  <c r="AD52" i="5"/>
  <c r="AC52" i="5"/>
  <c r="AB52" i="5"/>
  <c r="AA52" i="5"/>
  <c r="Z52" i="5"/>
  <c r="Y52" i="5"/>
  <c r="X52" i="5"/>
  <c r="W52" i="5"/>
  <c r="V52" i="5"/>
  <c r="U52" i="5"/>
  <c r="T52" i="5"/>
  <c r="S52" i="5"/>
  <c r="R52" i="5"/>
  <c r="Q52" i="5"/>
  <c r="P52" i="5"/>
  <c r="O52" i="5"/>
  <c r="N52" i="5"/>
  <c r="M52" i="5"/>
  <c r="L52" i="5"/>
  <c r="K52" i="5"/>
  <c r="J52" i="5"/>
  <c r="I52" i="5"/>
  <c r="G52" i="5"/>
  <c r="F52" i="5"/>
  <c r="E52" i="5"/>
  <c r="D52" i="5"/>
  <c r="C52" i="5"/>
  <c r="AU51" i="5"/>
  <c r="AT51" i="5"/>
  <c r="AS51" i="5"/>
  <c r="AR51" i="5"/>
  <c r="AQ51" i="5"/>
  <c r="AO51" i="5"/>
  <c r="AN51" i="5"/>
  <c r="AM51" i="5"/>
  <c r="AL51" i="5"/>
  <c r="AK51" i="5"/>
  <c r="AJ51" i="5"/>
  <c r="AH51" i="5"/>
  <c r="AG51" i="5"/>
  <c r="AF51" i="5"/>
  <c r="AE51" i="5"/>
  <c r="AD51" i="5"/>
  <c r="AC51" i="5"/>
  <c r="AB51" i="5"/>
  <c r="AA51" i="5"/>
  <c r="Z51" i="5"/>
  <c r="Y51" i="5"/>
  <c r="X51" i="5"/>
  <c r="W51" i="5"/>
  <c r="V51" i="5"/>
  <c r="U51" i="5"/>
  <c r="T51" i="5"/>
  <c r="S51" i="5"/>
  <c r="R51" i="5"/>
  <c r="Q51" i="5"/>
  <c r="P51" i="5"/>
  <c r="O51" i="5"/>
  <c r="N51" i="5"/>
  <c r="M51" i="5"/>
  <c r="L51" i="5"/>
  <c r="K51" i="5"/>
  <c r="J51" i="5"/>
  <c r="I51" i="5"/>
  <c r="G51" i="5"/>
  <c r="F51" i="5"/>
  <c r="E51" i="5"/>
  <c r="D51" i="5"/>
  <c r="C51" i="5"/>
  <c r="AU50" i="5"/>
  <c r="AT50" i="5"/>
  <c r="AS50" i="5"/>
  <c r="AR50" i="5"/>
  <c r="AQ50" i="5"/>
  <c r="AO50" i="5"/>
  <c r="AN50" i="5"/>
  <c r="AM50" i="5"/>
  <c r="AL50" i="5"/>
  <c r="AK50" i="5"/>
  <c r="AJ50" i="5"/>
  <c r="AH50" i="5"/>
  <c r="AG50" i="5"/>
  <c r="AF50" i="5"/>
  <c r="AE50" i="5"/>
  <c r="AD50" i="5"/>
  <c r="AC50" i="5"/>
  <c r="AB50" i="5"/>
  <c r="AA50" i="5"/>
  <c r="Z50" i="5"/>
  <c r="Y50" i="5"/>
  <c r="X50" i="5"/>
  <c r="W50" i="5"/>
  <c r="V50" i="5"/>
  <c r="U50" i="5"/>
  <c r="T50" i="5"/>
  <c r="S50" i="5"/>
  <c r="R50" i="5"/>
  <c r="Q50" i="5"/>
  <c r="P50" i="5"/>
  <c r="O50" i="5"/>
  <c r="N50" i="5"/>
  <c r="M50" i="5"/>
  <c r="L50" i="5"/>
  <c r="K50" i="5"/>
  <c r="J50" i="5"/>
  <c r="I50" i="5"/>
  <c r="G50" i="5"/>
  <c r="F50" i="5"/>
  <c r="E50" i="5"/>
  <c r="D50" i="5"/>
  <c r="C50" i="5"/>
  <c r="D22" i="9"/>
  <c r="D29" i="9" s="1"/>
  <c r="D21" i="9"/>
  <c r="D28" i="9" s="1"/>
  <c r="D20" i="9"/>
  <c r="D27" i="9" s="1"/>
  <c r="D19" i="9"/>
  <c r="D26" i="9" s="1"/>
  <c r="D18" i="9"/>
  <c r="D25" i="9" s="1"/>
  <c r="D17" i="9"/>
  <c r="AV29" i="5"/>
  <c r="AB49" i="5"/>
  <c r="AU29" i="5"/>
  <c r="AB48" i="5"/>
  <c r="AS29" i="5"/>
  <c r="AB46" i="5"/>
  <c r="AR29" i="5"/>
  <c r="AB45" i="5"/>
  <c r="AN29" i="5"/>
  <c r="AB41" i="5"/>
  <c r="AB25" i="5"/>
  <c r="X29" i="5"/>
  <c r="AB22" i="5"/>
  <c r="AB47" i="5"/>
  <c r="AB44" i="5"/>
  <c r="AB42" i="5"/>
  <c r="AB39" i="5"/>
  <c r="AB38" i="5"/>
  <c r="AB37" i="5"/>
  <c r="AB36" i="5"/>
  <c r="AB34" i="5"/>
  <c r="AB33" i="5"/>
  <c r="AB32" i="5"/>
  <c r="AB31" i="5"/>
  <c r="AB30" i="5"/>
  <c r="Y29" i="5"/>
  <c r="W29" i="5"/>
  <c r="V29" i="5"/>
  <c r="U29" i="5"/>
  <c r="T29" i="5"/>
  <c r="S29" i="5"/>
  <c r="R29" i="5"/>
  <c r="Q29" i="5"/>
  <c r="P29" i="5"/>
  <c r="O29" i="5"/>
  <c r="N29" i="5"/>
  <c r="M29" i="5"/>
  <c r="L29" i="5"/>
  <c r="K29" i="5"/>
  <c r="J29" i="5"/>
  <c r="I29" i="5"/>
  <c r="G29" i="5"/>
  <c r="F29" i="5"/>
  <c r="E29" i="5"/>
  <c r="D29" i="5"/>
  <c r="C29" i="5"/>
  <c r="AA29" i="5"/>
  <c r="Z29" i="5"/>
  <c r="AH29" i="5"/>
  <c r="AB35" i="5"/>
  <c r="AJ35" i="5"/>
  <c r="AH37" i="5"/>
  <c r="AJ25" i="5"/>
  <c r="X37" i="5"/>
  <c r="AJ39" i="5"/>
  <c r="AJ38" i="5"/>
  <c r="AJ49" i="5"/>
  <c r="AJ47" i="5"/>
  <c r="AJ44" i="5"/>
  <c r="AI37" i="5"/>
  <c r="AG37" i="5"/>
  <c r="AF37" i="5"/>
  <c r="AS37" i="5"/>
  <c r="AJ46" i="5"/>
  <c r="AE37" i="5"/>
  <c r="AD37" i="5"/>
  <c r="AC37" i="5"/>
  <c r="AA37" i="5"/>
  <c r="Z37" i="5"/>
  <c r="Y37" i="5"/>
  <c r="W37" i="5"/>
  <c r="V37" i="5"/>
  <c r="U37" i="5"/>
  <c r="T37" i="5"/>
  <c r="S37" i="5"/>
  <c r="R37" i="5"/>
  <c r="Q37" i="5"/>
  <c r="P37" i="5"/>
  <c r="O37" i="5"/>
  <c r="N37" i="5"/>
  <c r="M37" i="5"/>
  <c r="AU37" i="5"/>
  <c r="AJ48" i="5"/>
  <c r="L37" i="5"/>
  <c r="K37" i="5"/>
  <c r="J37" i="5"/>
  <c r="I37" i="5"/>
  <c r="G37" i="5"/>
  <c r="F37" i="5"/>
  <c r="E37" i="5"/>
  <c r="AJ42" i="5"/>
  <c r="D37" i="5"/>
  <c r="C37" i="5"/>
  <c r="AV12" i="5"/>
  <c r="K49" i="5"/>
  <c r="AS12" i="5"/>
  <c r="K46" i="5"/>
  <c r="AR12" i="5"/>
  <c r="K45" i="5"/>
  <c r="AN12" i="5"/>
  <c r="K41" i="5"/>
  <c r="AH12" i="5"/>
  <c r="K35" i="5"/>
  <c r="X12" i="5"/>
  <c r="K25" i="5"/>
  <c r="U12" i="5"/>
  <c r="K22" i="5"/>
  <c r="K47" i="5"/>
  <c r="K44" i="5"/>
  <c r="K39" i="5"/>
  <c r="K38" i="5"/>
  <c r="K36" i="5"/>
  <c r="K34" i="5"/>
  <c r="K33" i="5"/>
  <c r="K32" i="5"/>
  <c r="K31" i="5"/>
  <c r="K30" i="5"/>
  <c r="K28" i="5"/>
  <c r="K27" i="5"/>
  <c r="K26" i="5"/>
  <c r="K24" i="5"/>
  <c r="K23" i="5"/>
  <c r="K21" i="5"/>
  <c r="K20" i="5"/>
  <c r="K19" i="5"/>
  <c r="K17" i="5"/>
  <c r="K16" i="5"/>
  <c r="K15" i="5"/>
  <c r="K14" i="5"/>
  <c r="K13" i="5"/>
  <c r="J12" i="5"/>
  <c r="I12" i="5"/>
  <c r="H12" i="5"/>
  <c r="G12" i="5"/>
  <c r="F12" i="5"/>
  <c r="K42" i="5"/>
  <c r="D12" i="5"/>
  <c r="C12" i="5"/>
  <c r="Q12" i="5"/>
  <c r="K18" i="5"/>
  <c r="AN37" i="5"/>
  <c r="AJ41" i="5"/>
  <c r="AR37" i="5"/>
  <c r="AJ45" i="5"/>
  <c r="K48" i="5"/>
  <c r="AN6" i="5"/>
  <c r="E41" i="5"/>
  <c r="I1" i="1"/>
  <c r="H1" i="2"/>
  <c r="J13" i="5"/>
  <c r="I13" i="5"/>
  <c r="H13" i="5"/>
  <c r="G13" i="5"/>
  <c r="F13" i="5"/>
  <c r="D13" i="5"/>
  <c r="C13" i="5"/>
  <c r="Q13" i="5"/>
  <c r="D4" i="10"/>
  <c r="D5" i="10"/>
  <c r="G11" i="10"/>
  <c r="H11" i="10" s="1"/>
  <c r="D6" i="10"/>
  <c r="D7" i="10"/>
  <c r="G12" i="10"/>
  <c r="H12" i="10" s="1"/>
  <c r="G13" i="10"/>
  <c r="H13" i="10" s="1"/>
  <c r="D8" i="10"/>
  <c r="D9" i="10"/>
  <c r="D10" i="10"/>
  <c r="D11" i="10"/>
  <c r="G14" i="10"/>
  <c r="H14" i="10" s="1"/>
  <c r="G15" i="10"/>
  <c r="H15" i="10" s="1"/>
  <c r="D12" i="10"/>
  <c r="D13" i="10"/>
  <c r="G16" i="10"/>
  <c r="H16" i="10" s="1"/>
  <c r="D14" i="10"/>
  <c r="D15" i="10"/>
  <c r="T21" i="10"/>
  <c r="T24" i="10" s="1"/>
  <c r="N36" i="10"/>
  <c r="N39" i="10" s="1"/>
  <c r="G36" i="10"/>
  <c r="G37" i="10"/>
  <c r="G38" i="10"/>
  <c r="G39" i="10"/>
  <c r="G40" i="10"/>
  <c r="G41" i="10"/>
  <c r="G42" i="10"/>
  <c r="G43" i="10"/>
  <c r="H36" i="10"/>
  <c r="H37" i="10"/>
  <c r="H38" i="10"/>
  <c r="H39" i="10"/>
  <c r="H40" i="10"/>
  <c r="H41" i="10"/>
  <c r="H42" i="10"/>
  <c r="H43" i="10"/>
  <c r="L38" i="10"/>
  <c r="I4" i="9"/>
  <c r="I6" i="9" s="1"/>
  <c r="J6" i="9" s="1"/>
  <c r="K6" i="9" s="1"/>
  <c r="H47" i="10"/>
  <c r="H46" i="10"/>
  <c r="H45" i="10"/>
  <c r="H44" i="10"/>
  <c r="G47" i="10"/>
  <c r="G46" i="10"/>
  <c r="G45" i="10"/>
  <c r="G44" i="10"/>
  <c r="L16" i="10"/>
  <c r="L15" i="10"/>
  <c r="L14" i="10"/>
  <c r="L13" i="10"/>
  <c r="L12" i="10"/>
  <c r="L11" i="10"/>
  <c r="P20" i="9"/>
  <c r="P21" i="9"/>
  <c r="I20" i="9"/>
  <c r="I21" i="9"/>
  <c r="I22" i="9"/>
  <c r="I23" i="9"/>
  <c r="I24" i="9"/>
  <c r="I25" i="9"/>
  <c r="I26" i="9"/>
  <c r="J20" i="9"/>
  <c r="J21" i="9"/>
  <c r="J22" i="9"/>
  <c r="J23" i="9"/>
  <c r="J24" i="9"/>
  <c r="J25" i="9"/>
  <c r="J26" i="9"/>
  <c r="N20" i="9"/>
  <c r="N23" i="9"/>
  <c r="J31" i="9"/>
  <c r="J30" i="9"/>
  <c r="J29" i="9"/>
  <c r="J28" i="9"/>
  <c r="J27" i="9"/>
  <c r="I31" i="9"/>
  <c r="I30" i="9"/>
  <c r="I29" i="9"/>
  <c r="I28" i="9"/>
  <c r="I27" i="9"/>
  <c r="I16" i="9"/>
  <c r="K16" i="9"/>
  <c r="I11" i="9"/>
  <c r="K11" i="9"/>
  <c r="I12" i="9"/>
  <c r="K12" i="9"/>
  <c r="I13" i="9"/>
  <c r="K13" i="9"/>
  <c r="I14" i="9"/>
  <c r="K14" i="9"/>
  <c r="I15" i="9"/>
  <c r="K15" i="9"/>
  <c r="D31" i="9"/>
  <c r="AH17" i="7"/>
  <c r="AI17" i="7" s="1"/>
  <c r="AK17" i="7" s="1"/>
  <c r="AH16" i="7"/>
  <c r="AI16" i="7" s="1"/>
  <c r="AK16" i="7" s="1"/>
  <c r="AH15" i="7"/>
  <c r="AI15" i="7" s="1"/>
  <c r="AK15" i="7" s="1"/>
  <c r="AH14" i="7"/>
  <c r="AI14" i="7" s="1"/>
  <c r="AG25" i="5"/>
  <c r="X34" i="5"/>
  <c r="AR14" i="5"/>
  <c r="M45" i="5"/>
  <c r="AU45" i="5"/>
  <c r="AR48" i="5"/>
  <c r="AS14" i="5"/>
  <c r="M46" i="5"/>
  <c r="AU46" i="5"/>
  <c r="AS48" i="5"/>
  <c r="AV14" i="5"/>
  <c r="M49" i="5"/>
  <c r="AH14" i="5"/>
  <c r="M35" i="5"/>
  <c r="X14" i="5"/>
  <c r="M25" i="5"/>
  <c r="U14" i="5"/>
  <c r="AN9" i="5"/>
  <c r="H14" i="5"/>
  <c r="AM42" i="5"/>
  <c r="D42" i="5"/>
  <c r="C42" i="5"/>
  <c r="AH42" i="5"/>
  <c r="E47" i="5"/>
  <c r="E44" i="5"/>
  <c r="E39" i="5"/>
  <c r="AL42" i="5"/>
  <c r="E38" i="5"/>
  <c r="AK42" i="5"/>
  <c r="E36" i="5"/>
  <c r="AI42" i="5"/>
  <c r="AV42" i="5"/>
  <c r="AO49" i="5"/>
  <c r="E34" i="5"/>
  <c r="AG42" i="5"/>
  <c r="E33" i="5"/>
  <c r="AF42" i="5"/>
  <c r="AS42" i="5"/>
  <c r="AO46" i="5"/>
  <c r="E32" i="5"/>
  <c r="AE42" i="5"/>
  <c r="E31" i="5"/>
  <c r="AD42" i="5"/>
  <c r="E30" i="5"/>
  <c r="AC42" i="5"/>
  <c r="E28" i="5"/>
  <c r="AA42" i="5"/>
  <c r="Z42" i="5"/>
  <c r="E26" i="5"/>
  <c r="Y42" i="5"/>
  <c r="W42" i="5"/>
  <c r="E23" i="5"/>
  <c r="V42" i="5"/>
  <c r="E21" i="5"/>
  <c r="T42" i="5"/>
  <c r="E20" i="5"/>
  <c r="S42" i="5"/>
  <c r="E19" i="5"/>
  <c r="R42" i="5"/>
  <c r="Q42" i="5"/>
  <c r="E17" i="5"/>
  <c r="P42" i="5"/>
  <c r="O42" i="5"/>
  <c r="N42" i="5"/>
  <c r="J42" i="5"/>
  <c r="I42" i="5"/>
  <c r="G42" i="5"/>
  <c r="AS7" i="5"/>
  <c r="F46" i="5"/>
  <c r="E46" i="5"/>
  <c r="AS5" i="5"/>
  <c r="D46" i="5"/>
  <c r="AS4" i="5"/>
  <c r="C46" i="5"/>
  <c r="AR7" i="5"/>
  <c r="F45" i="5"/>
  <c r="AR5" i="5"/>
  <c r="D45" i="5"/>
  <c r="AR4" i="5"/>
  <c r="AR13" i="5"/>
  <c r="L45" i="5"/>
  <c r="AS15" i="5"/>
  <c r="AS13" i="5"/>
  <c r="L46" i="5"/>
  <c r="AN13" i="5"/>
  <c r="L41" i="5"/>
  <c r="AN11" i="5"/>
  <c r="AN10" i="5"/>
  <c r="I41" i="5"/>
  <c r="AN8" i="5"/>
  <c r="G41" i="5"/>
  <c r="AN7" i="5"/>
  <c r="F41" i="5"/>
  <c r="AN42" i="5"/>
  <c r="AN5" i="5"/>
  <c r="D41" i="5"/>
  <c r="C41" i="5"/>
  <c r="L42" i="5"/>
  <c r="AV13" i="5"/>
  <c r="L49" i="5"/>
  <c r="AH13" i="5"/>
  <c r="L35" i="5"/>
  <c r="X13" i="5"/>
  <c r="L25" i="5"/>
  <c r="U13" i="5"/>
  <c r="L22" i="5"/>
  <c r="L47" i="5"/>
  <c r="L44" i="5"/>
  <c r="L39" i="5"/>
  <c r="L38" i="5"/>
  <c r="L36" i="5"/>
  <c r="L34" i="5"/>
  <c r="L33" i="5"/>
  <c r="L32" i="5"/>
  <c r="L31" i="5"/>
  <c r="L30" i="5"/>
  <c r="L28" i="5"/>
  <c r="L27" i="5"/>
  <c r="L26" i="5"/>
  <c r="L24" i="5"/>
  <c r="L23" i="5"/>
  <c r="L21" i="5"/>
  <c r="L20" i="5"/>
  <c r="L19" i="5"/>
  <c r="L18" i="5"/>
  <c r="L17" i="5"/>
  <c r="L16" i="5"/>
  <c r="L15" i="5"/>
  <c r="L14" i="5"/>
  <c r="I14" i="5"/>
  <c r="G14" i="5"/>
  <c r="F14" i="5"/>
  <c r="AV34" i="5"/>
  <c r="AG49" i="5"/>
  <c r="AV33" i="5"/>
  <c r="AF49" i="5"/>
  <c r="AV32" i="5"/>
  <c r="AE49" i="5"/>
  <c r="AV31" i="5"/>
  <c r="AD49" i="5"/>
  <c r="AV30" i="5"/>
  <c r="AC49" i="5"/>
  <c r="AV28" i="5"/>
  <c r="AA49" i="5"/>
  <c r="AV27" i="5"/>
  <c r="Z49" i="5"/>
  <c r="AV26" i="5"/>
  <c r="Y49" i="5"/>
  <c r="AV24" i="5"/>
  <c r="W49" i="5"/>
  <c r="AV23" i="5"/>
  <c r="V49" i="5"/>
  <c r="AV22" i="5"/>
  <c r="U49" i="5"/>
  <c r="AV21" i="5"/>
  <c r="T49" i="5"/>
  <c r="AV20" i="5"/>
  <c r="S49" i="5"/>
  <c r="AV19" i="5"/>
  <c r="R49" i="5"/>
  <c r="AV18" i="5"/>
  <c r="Q49" i="5"/>
  <c r="AV17" i="5"/>
  <c r="P49" i="5"/>
  <c r="AV16" i="5"/>
  <c r="O49" i="5"/>
  <c r="AV15" i="5"/>
  <c r="N49" i="5"/>
  <c r="AV11" i="5"/>
  <c r="J49" i="5"/>
  <c r="AV10" i="5"/>
  <c r="I49" i="5"/>
  <c r="AV8" i="5"/>
  <c r="G49" i="5"/>
  <c r="AV7" i="5"/>
  <c r="F49" i="5"/>
  <c r="AV5" i="5"/>
  <c r="D49" i="5"/>
  <c r="AV4" i="5"/>
  <c r="C49" i="5"/>
  <c r="B5" i="8"/>
  <c r="B6" i="8"/>
  <c r="B7" i="8"/>
  <c r="B8" i="8"/>
  <c r="B9" i="8"/>
  <c r="B10" i="8"/>
  <c r="B11" i="8"/>
  <c r="B12" i="8"/>
  <c r="B13" i="8"/>
  <c r="B14" i="8"/>
  <c r="AP41" i="5"/>
  <c r="AN43" i="5" s="1"/>
  <c r="M43" i="5"/>
  <c r="AU43" i="5"/>
  <c r="AI1" i="4"/>
  <c r="S1" i="1"/>
  <c r="R1" i="2"/>
  <c r="E30" i="7"/>
  <c r="E26" i="7"/>
  <c r="D8" i="7" s="1"/>
  <c r="E22" i="7"/>
  <c r="AI35" i="5"/>
  <c r="AV35" i="5"/>
  <c r="AH49" i="5"/>
  <c r="AT35" i="5"/>
  <c r="AH47" i="5"/>
  <c r="AQ35" i="5"/>
  <c r="AH44" i="5"/>
  <c r="AH40" i="5"/>
  <c r="AL35" i="5"/>
  <c r="AH39" i="5"/>
  <c r="AK35" i="5"/>
  <c r="AH38" i="5"/>
  <c r="Z28" i="5"/>
  <c r="AH28" i="5"/>
  <c r="AA35" i="5"/>
  <c r="AH24" i="5"/>
  <c r="Z25" i="5"/>
  <c r="X27" i="5"/>
  <c r="AT25" i="5"/>
  <c r="X47" i="5"/>
  <c r="AQ25" i="5"/>
  <c r="X44" i="5"/>
  <c r="AL25" i="5"/>
  <c r="X39" i="5"/>
  <c r="AK25" i="5"/>
  <c r="X38" i="5"/>
  <c r="AI25" i="5"/>
  <c r="AV25" i="5"/>
  <c r="X49" i="5"/>
  <c r="AF25" i="5"/>
  <c r="AS25" i="5"/>
  <c r="X46" i="5"/>
  <c r="AE25" i="5"/>
  <c r="X32" i="5"/>
  <c r="AD25" i="5"/>
  <c r="X31" i="5"/>
  <c r="AC25" i="5"/>
  <c r="X30" i="5"/>
  <c r="AA25" i="5"/>
  <c r="X28" i="5"/>
  <c r="Y25" i="5"/>
  <c r="X26" i="5"/>
  <c r="X18" i="5"/>
  <c r="Q25" i="5"/>
  <c r="Q24" i="5"/>
  <c r="U7" i="5"/>
  <c r="F22" i="5"/>
  <c r="U5" i="5"/>
  <c r="D22" i="5"/>
  <c r="U4" i="5"/>
  <c r="C22" i="5"/>
  <c r="AH26" i="5"/>
  <c r="Y35" i="5"/>
  <c r="AH23" i="5"/>
  <c r="V35" i="5"/>
  <c r="AH21" i="5"/>
  <c r="T35" i="5"/>
  <c r="AH20" i="5"/>
  <c r="S35" i="5"/>
  <c r="AH19" i="5"/>
  <c r="R35" i="5"/>
  <c r="AH18" i="5"/>
  <c r="Q35" i="5"/>
  <c r="AH17" i="5"/>
  <c r="P35" i="5"/>
  <c r="AH16" i="5"/>
  <c r="O35" i="5"/>
  <c r="AH15" i="5"/>
  <c r="N35" i="5"/>
  <c r="AH11" i="5"/>
  <c r="J35" i="5"/>
  <c r="AH10" i="5"/>
  <c r="I35" i="5"/>
  <c r="AH8" i="5"/>
  <c r="G35" i="5"/>
  <c r="AH7" i="5"/>
  <c r="F35" i="5"/>
  <c r="AH5" i="5"/>
  <c r="D35" i="5"/>
  <c r="AH4" i="5"/>
  <c r="C35" i="5"/>
  <c r="X4" i="5"/>
  <c r="C25" i="5"/>
  <c r="AE34" i="5"/>
  <c r="AD34" i="5"/>
  <c r="AC34" i="5"/>
  <c r="AA34" i="5"/>
  <c r="Z34" i="5"/>
  <c r="AH34" i="5"/>
  <c r="AG35" i="5"/>
  <c r="Y34" i="5"/>
  <c r="W34" i="5"/>
  <c r="V34" i="5"/>
  <c r="U34" i="5"/>
  <c r="T34" i="5"/>
  <c r="S34" i="5"/>
  <c r="R34" i="5"/>
  <c r="Q34" i="5"/>
  <c r="P34" i="5"/>
  <c r="O34" i="5"/>
  <c r="N34" i="5"/>
  <c r="M34" i="5"/>
  <c r="AU34" i="5"/>
  <c r="AG48" i="5"/>
  <c r="J34" i="5"/>
  <c r="I34" i="5"/>
  <c r="G34" i="5"/>
  <c r="F34" i="5"/>
  <c r="D34" i="5"/>
  <c r="C34" i="5"/>
  <c r="AF34" i="5"/>
  <c r="AR34" i="5"/>
  <c r="AG45" i="5"/>
  <c r="AG47" i="5"/>
  <c r="AG44" i="5"/>
  <c r="AG39" i="5"/>
  <c r="AG38" i="5"/>
  <c r="AG36" i="5"/>
  <c r="BL33" i="7"/>
  <c r="AG15" i="7" s="1"/>
  <c r="BK33" i="7"/>
  <c r="BJ33" i="7"/>
  <c r="BH33" i="7"/>
  <c r="BF33" i="7"/>
  <c r="BD33" i="7"/>
  <c r="BB33" i="7"/>
  <c r="AZ33" i="7"/>
  <c r="AX33" i="7"/>
  <c r="AV33" i="7"/>
  <c r="AT33" i="7"/>
  <c r="AR33" i="7"/>
  <c r="AP33" i="7"/>
  <c r="AN33" i="7"/>
  <c r="AL33" i="7"/>
  <c r="AJ33" i="7"/>
  <c r="AH33" i="7"/>
  <c r="AF33" i="7"/>
  <c r="AD33" i="7"/>
  <c r="AB33" i="7"/>
  <c r="Z33" i="7"/>
  <c r="X33" i="7"/>
  <c r="V33" i="7"/>
  <c r="T33" i="7"/>
  <c r="R33" i="7"/>
  <c r="P33" i="7"/>
  <c r="N33" i="7"/>
  <c r="L33" i="7"/>
  <c r="J33" i="7"/>
  <c r="H33" i="7"/>
  <c r="F33" i="7"/>
  <c r="D15" i="7" s="1"/>
  <c r="E33" i="7"/>
  <c r="D33" i="7"/>
  <c r="BL32" i="7"/>
  <c r="BJ32" i="7"/>
  <c r="AF14" i="7" s="1"/>
  <c r="BH32" i="7"/>
  <c r="BF32" i="7"/>
  <c r="BD32" i="7"/>
  <c r="BB32" i="7"/>
  <c r="AB14" i="7" s="1"/>
  <c r="AZ32" i="7"/>
  <c r="AX32" i="7"/>
  <c r="Z14" i="7" s="1"/>
  <c r="AV32" i="7"/>
  <c r="AT32" i="7"/>
  <c r="X14" i="7" s="1"/>
  <c r="AR32" i="7"/>
  <c r="AP32" i="7"/>
  <c r="V14" i="7" s="1"/>
  <c r="AN32" i="7"/>
  <c r="AL32" i="7"/>
  <c r="AJ32" i="7"/>
  <c r="AH32" i="7"/>
  <c r="R14" i="7" s="1"/>
  <c r="AF32" i="7"/>
  <c r="AD32" i="7"/>
  <c r="P14" i="7" s="1"/>
  <c r="AB32" i="7"/>
  <c r="Z32" i="7"/>
  <c r="X32" i="7"/>
  <c r="V32" i="7"/>
  <c r="L14" i="7" s="1"/>
  <c r="T32" i="7"/>
  <c r="R32" i="7"/>
  <c r="J14" i="7" s="1"/>
  <c r="P32" i="7"/>
  <c r="N32" i="7"/>
  <c r="H14" i="7" s="1"/>
  <c r="L32" i="7"/>
  <c r="J32" i="7"/>
  <c r="H32" i="7"/>
  <c r="F32" i="7"/>
  <c r="D14" i="7" s="1"/>
  <c r="E32" i="7"/>
  <c r="D32" i="7"/>
  <c r="BL31" i="7"/>
  <c r="BJ31" i="7"/>
  <c r="BH31" i="7"/>
  <c r="BF31" i="7"/>
  <c r="BD31" i="7"/>
  <c r="BB31" i="7"/>
  <c r="AZ31" i="7"/>
  <c r="AX31" i="7"/>
  <c r="AV31" i="7"/>
  <c r="AT31" i="7"/>
  <c r="AR31" i="7"/>
  <c r="AP31" i="7"/>
  <c r="AN31" i="7"/>
  <c r="AL31" i="7"/>
  <c r="AJ31" i="7"/>
  <c r="AH31" i="7"/>
  <c r="AF31" i="7"/>
  <c r="AD31" i="7"/>
  <c r="AB31" i="7"/>
  <c r="Z31" i="7"/>
  <c r="X31" i="7"/>
  <c r="V31" i="7"/>
  <c r="T31" i="7"/>
  <c r="R31" i="7"/>
  <c r="P31" i="7"/>
  <c r="N31" i="7"/>
  <c r="L31" i="7"/>
  <c r="J31" i="7"/>
  <c r="H31" i="7"/>
  <c r="F31" i="7"/>
  <c r="D13" i="7" s="1"/>
  <c r="E31" i="7"/>
  <c r="D31" i="7"/>
  <c r="BL30" i="7"/>
  <c r="BJ30" i="7"/>
  <c r="AF12" i="7" s="1"/>
  <c r="BH30" i="7"/>
  <c r="BF30" i="7"/>
  <c r="AD12" i="7" s="1"/>
  <c r="BD30" i="7"/>
  <c r="BB30" i="7"/>
  <c r="AB12" i="7" s="1"/>
  <c r="AZ30" i="7"/>
  <c r="AX30" i="7"/>
  <c r="Z12" i="7" s="1"/>
  <c r="AV30" i="7"/>
  <c r="AT30" i="7"/>
  <c r="X12" i="7" s="1"/>
  <c r="AR30" i="7"/>
  <c r="AP30" i="7"/>
  <c r="V12" i="7" s="1"/>
  <c r="AN30" i="7"/>
  <c r="AL30" i="7"/>
  <c r="AJ30" i="7"/>
  <c r="AH30" i="7"/>
  <c r="R12" i="7" s="1"/>
  <c r="AF30" i="7"/>
  <c r="AD30" i="7"/>
  <c r="AB30" i="7"/>
  <c r="Z30" i="7"/>
  <c r="N12" i="7" s="1"/>
  <c r="X30" i="7"/>
  <c r="V30" i="7"/>
  <c r="L12" i="7" s="1"/>
  <c r="T30" i="7"/>
  <c r="R30" i="7"/>
  <c r="J12" i="7" s="1"/>
  <c r="P30" i="7"/>
  <c r="N30" i="7"/>
  <c r="L30" i="7"/>
  <c r="J30" i="7"/>
  <c r="F12" i="7" s="1"/>
  <c r="H30" i="7"/>
  <c r="F30" i="7"/>
  <c r="D12" i="7" s="1"/>
  <c r="D30" i="7"/>
  <c r="BL29" i="7"/>
  <c r="BJ29" i="7"/>
  <c r="BH29" i="7"/>
  <c r="BF29" i="7"/>
  <c r="BD29" i="7"/>
  <c r="AC11" i="7" s="1"/>
  <c r="BB29" i="7"/>
  <c r="AZ29" i="7"/>
  <c r="AX29" i="7"/>
  <c r="AV29" i="7"/>
  <c r="Y11" i="7" s="1"/>
  <c r="AT29" i="7"/>
  <c r="AR29" i="7"/>
  <c r="W11" i="7" s="1"/>
  <c r="AP29" i="7"/>
  <c r="AN29" i="7"/>
  <c r="AL29" i="7"/>
  <c r="AJ29" i="7"/>
  <c r="S11" i="7" s="1"/>
  <c r="AH29" i="7"/>
  <c r="AF29" i="7"/>
  <c r="Q11" i="7" s="1"/>
  <c r="AD29" i="7"/>
  <c r="AB29" i="7"/>
  <c r="O11" i="7" s="1"/>
  <c r="Z29" i="7"/>
  <c r="X29" i="7"/>
  <c r="V29" i="7"/>
  <c r="T29" i="7"/>
  <c r="K11" i="7" s="1"/>
  <c r="R29" i="7"/>
  <c r="P29" i="7"/>
  <c r="I11" i="7" s="1"/>
  <c r="N29" i="7"/>
  <c r="L29" i="7"/>
  <c r="G11" i="7" s="1"/>
  <c r="J29" i="7"/>
  <c r="H29" i="7"/>
  <c r="E11" i="7" s="1"/>
  <c r="F29" i="7"/>
  <c r="E29" i="7"/>
  <c r="D11" i="7" s="1"/>
  <c r="D29" i="7"/>
  <c r="BL28" i="7"/>
  <c r="BJ28" i="7"/>
  <c r="BH28" i="7"/>
  <c r="BF28" i="7"/>
  <c r="BD28" i="7"/>
  <c r="BB28" i="7"/>
  <c r="AZ28" i="7"/>
  <c r="AA10" i="7" s="1"/>
  <c r="AX28" i="7"/>
  <c r="AV28" i="7"/>
  <c r="Y10" i="7" s="1"/>
  <c r="AT28" i="7"/>
  <c r="AR28" i="7"/>
  <c r="W10" i="7" s="1"/>
  <c r="AP28" i="7"/>
  <c r="AN28" i="7"/>
  <c r="AL28" i="7"/>
  <c r="AJ28" i="7"/>
  <c r="S10" i="7" s="1"/>
  <c r="AH28" i="7"/>
  <c r="AF28" i="7"/>
  <c r="Q10" i="7" s="1"/>
  <c r="AD28" i="7"/>
  <c r="AB28" i="7"/>
  <c r="O10" i="7" s="1"/>
  <c r="Z28" i="7"/>
  <c r="X28" i="7"/>
  <c r="M10" i="7" s="1"/>
  <c r="V28" i="7"/>
  <c r="T28" i="7"/>
  <c r="K10" i="7" s="1"/>
  <c r="R28" i="7"/>
  <c r="P28" i="7"/>
  <c r="N28" i="7"/>
  <c r="L28" i="7"/>
  <c r="G10" i="7" s="1"/>
  <c r="J28" i="7"/>
  <c r="H28" i="7"/>
  <c r="E10" i="7" s="1"/>
  <c r="F28" i="7"/>
  <c r="E28" i="7"/>
  <c r="D10" i="7" s="1"/>
  <c r="D28" i="7"/>
  <c r="BL27" i="7"/>
  <c r="BJ27" i="7"/>
  <c r="BH27" i="7"/>
  <c r="BF27" i="7"/>
  <c r="BD27" i="7"/>
  <c r="BB27" i="7"/>
  <c r="AZ27" i="7"/>
  <c r="AX27" i="7"/>
  <c r="AV27" i="7"/>
  <c r="AT27" i="7"/>
  <c r="AR27" i="7"/>
  <c r="AP27" i="7"/>
  <c r="AN27" i="7"/>
  <c r="AL27" i="7"/>
  <c r="AJ27" i="7"/>
  <c r="AH27" i="7"/>
  <c r="AF27" i="7"/>
  <c r="AD27" i="7"/>
  <c r="AB27" i="7"/>
  <c r="Z27" i="7"/>
  <c r="X27" i="7"/>
  <c r="V27" i="7"/>
  <c r="T27" i="7"/>
  <c r="R27" i="7"/>
  <c r="P27" i="7"/>
  <c r="N27" i="7"/>
  <c r="L27" i="7"/>
  <c r="J27" i="7"/>
  <c r="H27" i="7"/>
  <c r="F27" i="7"/>
  <c r="E27" i="7"/>
  <c r="D9" i="7" s="1"/>
  <c r="D27" i="7"/>
  <c r="BL26" i="7"/>
  <c r="BJ26" i="7"/>
  <c r="BH26" i="7"/>
  <c r="BF26" i="7"/>
  <c r="BD26" i="7"/>
  <c r="AC8" i="7" s="1"/>
  <c r="BB26" i="7"/>
  <c r="AZ26" i="7"/>
  <c r="AA8" i="7" s="1"/>
  <c r="AX26" i="7"/>
  <c r="AV26" i="7"/>
  <c r="Y8" i="7" s="1"/>
  <c r="AT26" i="7"/>
  <c r="AR26" i="7"/>
  <c r="W8" i="7" s="1"/>
  <c r="AP26" i="7"/>
  <c r="AN26" i="7"/>
  <c r="AL26" i="7"/>
  <c r="AJ26" i="7"/>
  <c r="AH26" i="7"/>
  <c r="AF26" i="7"/>
  <c r="Q8" i="7" s="1"/>
  <c r="AD26" i="7"/>
  <c r="AB26" i="7"/>
  <c r="O8" i="7" s="1"/>
  <c r="Z26" i="7"/>
  <c r="X26" i="7"/>
  <c r="V26" i="7"/>
  <c r="T26" i="7"/>
  <c r="K8" i="7" s="1"/>
  <c r="R26" i="7"/>
  <c r="P26" i="7"/>
  <c r="N26" i="7"/>
  <c r="L26" i="7"/>
  <c r="G8" i="7" s="1"/>
  <c r="J26" i="7"/>
  <c r="H26" i="7"/>
  <c r="E8" i="7" s="1"/>
  <c r="F26" i="7"/>
  <c r="D26" i="7"/>
  <c r="BL25" i="7"/>
  <c r="BJ25" i="7"/>
  <c r="BH25" i="7"/>
  <c r="BF25" i="7"/>
  <c r="BD25" i="7"/>
  <c r="BB25" i="7"/>
  <c r="AZ25" i="7"/>
  <c r="AX25" i="7"/>
  <c r="AV25" i="7"/>
  <c r="AT25" i="7"/>
  <c r="AR25" i="7"/>
  <c r="AP25" i="7"/>
  <c r="AN25" i="7"/>
  <c r="AL25" i="7"/>
  <c r="AJ25" i="7"/>
  <c r="AH25" i="7"/>
  <c r="AF25" i="7"/>
  <c r="AD25" i="7"/>
  <c r="AB25" i="7"/>
  <c r="Z25" i="7"/>
  <c r="X25" i="7"/>
  <c r="V25" i="7"/>
  <c r="T25" i="7"/>
  <c r="R25" i="7"/>
  <c r="P25" i="7"/>
  <c r="N25" i="7"/>
  <c r="L25" i="7"/>
  <c r="J25" i="7"/>
  <c r="H25" i="7"/>
  <c r="F25" i="7"/>
  <c r="D7" i="7" s="1"/>
  <c r="E25" i="7"/>
  <c r="D25" i="7"/>
  <c r="BL24" i="7"/>
  <c r="BJ24" i="7"/>
  <c r="AF6" i="7" s="1"/>
  <c r="BH24" i="7"/>
  <c r="BF24" i="7"/>
  <c r="BD24" i="7"/>
  <c r="BB24" i="7"/>
  <c r="AZ24" i="7"/>
  <c r="AX24" i="7"/>
  <c r="AV24" i="7"/>
  <c r="AT24" i="7"/>
  <c r="AR24" i="7"/>
  <c r="AP24" i="7"/>
  <c r="AN24" i="7"/>
  <c r="AL24" i="7"/>
  <c r="AJ24" i="7"/>
  <c r="AH24" i="7"/>
  <c r="AF24" i="7"/>
  <c r="AD24" i="7"/>
  <c r="AB24" i="7"/>
  <c r="Z24" i="7"/>
  <c r="X24" i="7"/>
  <c r="V24" i="7"/>
  <c r="T24" i="7"/>
  <c r="R24" i="7"/>
  <c r="P24" i="7"/>
  <c r="N24" i="7"/>
  <c r="L24" i="7"/>
  <c r="J24" i="7"/>
  <c r="H24" i="7"/>
  <c r="F24" i="7"/>
  <c r="E24" i="7"/>
  <c r="D24" i="7"/>
  <c r="BL23" i="7"/>
  <c r="BJ23" i="7"/>
  <c r="BH23" i="7"/>
  <c r="BF23" i="7"/>
  <c r="BD23" i="7"/>
  <c r="BB23" i="7"/>
  <c r="AZ23" i="7"/>
  <c r="AX23" i="7"/>
  <c r="AV23" i="7"/>
  <c r="AT23" i="7"/>
  <c r="AR23" i="7"/>
  <c r="AP23" i="7"/>
  <c r="AN23" i="7"/>
  <c r="AL23" i="7"/>
  <c r="AJ23" i="7"/>
  <c r="AH23" i="7"/>
  <c r="AF23" i="7"/>
  <c r="AD23" i="7"/>
  <c r="AB23" i="7"/>
  <c r="Z23" i="7"/>
  <c r="X23" i="7"/>
  <c r="V23" i="7"/>
  <c r="T23" i="7"/>
  <c r="R23" i="7"/>
  <c r="P23" i="7"/>
  <c r="N23" i="7"/>
  <c r="L23" i="7"/>
  <c r="J23" i="7"/>
  <c r="H23" i="7"/>
  <c r="F23" i="7"/>
  <c r="D5" i="7" s="1"/>
  <c r="E23" i="7"/>
  <c r="D23" i="7"/>
  <c r="BL22" i="7"/>
  <c r="BJ22" i="7"/>
  <c r="BH22" i="7"/>
  <c r="BF22" i="7"/>
  <c r="BD22" i="7"/>
  <c r="BB22" i="7"/>
  <c r="AZ22" i="7"/>
  <c r="AX22" i="7"/>
  <c r="AV22" i="7"/>
  <c r="AT22" i="7"/>
  <c r="AR22" i="7"/>
  <c r="AP22" i="7"/>
  <c r="AN22" i="7"/>
  <c r="AL22" i="7"/>
  <c r="AJ22" i="7"/>
  <c r="AH22" i="7"/>
  <c r="AF22" i="7"/>
  <c r="AD22" i="7"/>
  <c r="AB22" i="7"/>
  <c r="Z22" i="7"/>
  <c r="X22" i="7"/>
  <c r="V22" i="7"/>
  <c r="T22" i="7"/>
  <c r="R22" i="7"/>
  <c r="P22" i="7"/>
  <c r="N22" i="7"/>
  <c r="L22" i="7"/>
  <c r="J22" i="7"/>
  <c r="H22" i="7"/>
  <c r="F22" i="7"/>
  <c r="D22" i="7"/>
  <c r="BL21" i="7"/>
  <c r="AG3" i="7" s="1"/>
  <c r="BK21" i="7"/>
  <c r="BJ21" i="7"/>
  <c r="AF3" i="7" s="1"/>
  <c r="BI21" i="7"/>
  <c r="BH21" i="7"/>
  <c r="AE3" i="7" s="1"/>
  <c r="BG21" i="7"/>
  <c r="BF21" i="7"/>
  <c r="BE21" i="7"/>
  <c r="BD21" i="7"/>
  <c r="AC3" i="7" s="1"/>
  <c r="BC21" i="7"/>
  <c r="BB21" i="7"/>
  <c r="AB3" i="7" s="1"/>
  <c r="BA21" i="7"/>
  <c r="AZ21" i="7"/>
  <c r="AY21" i="7"/>
  <c r="AX21" i="7"/>
  <c r="Z3" i="7" s="1"/>
  <c r="AW21" i="7"/>
  <c r="AV21" i="7"/>
  <c r="Y3" i="7" s="1"/>
  <c r="AU21" i="7"/>
  <c r="AT21" i="7"/>
  <c r="AS21" i="7"/>
  <c r="AR21" i="7"/>
  <c r="W3" i="7" s="1"/>
  <c r="AQ21" i="7"/>
  <c r="AP21" i="7"/>
  <c r="AO21" i="7"/>
  <c r="AN21" i="7"/>
  <c r="AM21" i="7"/>
  <c r="AL21" i="7"/>
  <c r="AK21" i="7"/>
  <c r="AJ21" i="7"/>
  <c r="S3" i="7" s="1"/>
  <c r="AI21" i="7"/>
  <c r="AH21" i="7"/>
  <c r="AG21" i="7"/>
  <c r="AF21" i="7"/>
  <c r="AE21" i="7"/>
  <c r="AD21" i="7"/>
  <c r="P3" i="7" s="1"/>
  <c r="AC21" i="7"/>
  <c r="AB21" i="7"/>
  <c r="AA21" i="7"/>
  <c r="Z21" i="7"/>
  <c r="Y21" i="7"/>
  <c r="X21" i="7"/>
  <c r="M3" i="7" s="1"/>
  <c r="W21" i="7"/>
  <c r="V21" i="7"/>
  <c r="L3" i="7" s="1"/>
  <c r="U21" i="7"/>
  <c r="T21" i="7"/>
  <c r="K3" i="7" s="1"/>
  <c r="S21" i="7"/>
  <c r="R21" i="7"/>
  <c r="Q21" i="7"/>
  <c r="P21" i="7"/>
  <c r="O21" i="7"/>
  <c r="N21" i="7"/>
  <c r="H3" i="7" s="1"/>
  <c r="M21" i="7"/>
  <c r="L21" i="7"/>
  <c r="K21" i="7"/>
  <c r="J21" i="7"/>
  <c r="I21" i="7"/>
  <c r="H21" i="7"/>
  <c r="G21" i="7"/>
  <c r="F21" i="7"/>
  <c r="E21" i="7"/>
  <c r="D21" i="7"/>
  <c r="C21" i="7"/>
  <c r="D2" i="7"/>
  <c r="E2" i="7"/>
  <c r="F2" i="7"/>
  <c r="G2" i="7"/>
  <c r="H2" i="7"/>
  <c r="I2" i="7"/>
  <c r="J2" i="7"/>
  <c r="K2" i="7"/>
  <c r="L2" i="7"/>
  <c r="M2" i="7"/>
  <c r="N2" i="7"/>
  <c r="O2" i="7"/>
  <c r="P2" i="7"/>
  <c r="Q2" i="7"/>
  <c r="R2" i="7"/>
  <c r="S2" i="7"/>
  <c r="T2" i="7"/>
  <c r="U2" i="7"/>
  <c r="V2" i="7"/>
  <c r="W2" i="7"/>
  <c r="X2" i="7"/>
  <c r="Y2" i="7"/>
  <c r="Z2" i="7"/>
  <c r="AA2" i="7"/>
  <c r="AB2" i="7"/>
  <c r="AC2" i="7"/>
  <c r="AD2" i="7"/>
  <c r="AE2" i="7"/>
  <c r="AF2" i="7"/>
  <c r="AG2" i="7"/>
  <c r="AE3" i="4"/>
  <c r="P3" i="2"/>
  <c r="Q3" i="1"/>
  <c r="AO47" i="5"/>
  <c r="AV40" i="5"/>
  <c r="AM49" i="5"/>
  <c r="M40" i="5"/>
  <c r="M42" i="5"/>
  <c r="AU42" i="5"/>
  <c r="AR47" i="5"/>
  <c r="Z35" i="5"/>
  <c r="AK44" i="5"/>
  <c r="AK39" i="5"/>
  <c r="AK47" i="5"/>
  <c r="AI39" i="5"/>
  <c r="AV39" i="5"/>
  <c r="AL49" i="5"/>
  <c r="AI38" i="5"/>
  <c r="AV38" i="5"/>
  <c r="AK49" i="5"/>
  <c r="AF38" i="5"/>
  <c r="AE38" i="5"/>
  <c r="AD38" i="5"/>
  <c r="AC38" i="5"/>
  <c r="Z38" i="5"/>
  <c r="Y38" i="5"/>
  <c r="V38" i="5"/>
  <c r="T38" i="5"/>
  <c r="S38" i="5"/>
  <c r="R38" i="5"/>
  <c r="Q38" i="5"/>
  <c r="P38" i="5"/>
  <c r="O38" i="5"/>
  <c r="N38" i="5"/>
  <c r="J38" i="5"/>
  <c r="I38" i="5"/>
  <c r="G38" i="5"/>
  <c r="F38" i="5"/>
  <c r="D38" i="5"/>
  <c r="C38" i="5"/>
  <c r="AA38" i="5"/>
  <c r="W38" i="5"/>
  <c r="AK22" i="5"/>
  <c r="U38" i="5"/>
  <c r="M38" i="5"/>
  <c r="AU38" i="5"/>
  <c r="AK48" i="5"/>
  <c r="AK3" i="5"/>
  <c r="J28" i="5"/>
  <c r="U11" i="5"/>
  <c r="J22" i="5"/>
  <c r="AS11" i="5"/>
  <c r="J46" i="5"/>
  <c r="AR11" i="5"/>
  <c r="J45" i="5"/>
  <c r="AR23" i="5"/>
  <c r="V45" i="5"/>
  <c r="AS23" i="5"/>
  <c r="V46" i="5"/>
  <c r="AS32" i="5"/>
  <c r="AE46" i="5"/>
  <c r="AR32" i="5"/>
  <c r="AE45" i="5"/>
  <c r="M23" i="5"/>
  <c r="M32" i="5"/>
  <c r="AU32" i="5"/>
  <c r="AE48" i="5"/>
  <c r="AA32" i="5"/>
  <c r="W32" i="5"/>
  <c r="AE22" i="5"/>
  <c r="U32" i="5"/>
  <c r="V22" i="5"/>
  <c r="U23" i="5"/>
  <c r="V28" i="5"/>
  <c r="AE47" i="5"/>
  <c r="AE44" i="5"/>
  <c r="AE39" i="5"/>
  <c r="AE36" i="5"/>
  <c r="AE33" i="5"/>
  <c r="AD32" i="5"/>
  <c r="AC32" i="5"/>
  <c r="Z32" i="5"/>
  <c r="AH32" i="5"/>
  <c r="AE35" i="5"/>
  <c r="Y32" i="5"/>
  <c r="V47" i="5"/>
  <c r="V44" i="5"/>
  <c r="V39" i="5"/>
  <c r="V36" i="5"/>
  <c r="V33" i="5"/>
  <c r="V32" i="5"/>
  <c r="V31" i="5"/>
  <c r="V30" i="5"/>
  <c r="V27" i="5"/>
  <c r="V26" i="5"/>
  <c r="T32" i="5"/>
  <c r="S32" i="5"/>
  <c r="R32" i="5"/>
  <c r="Q32" i="5"/>
  <c r="P32" i="5"/>
  <c r="O32" i="5"/>
  <c r="N32" i="5"/>
  <c r="J32" i="5"/>
  <c r="I32" i="5"/>
  <c r="G32" i="5"/>
  <c r="F32" i="5"/>
  <c r="T23" i="5"/>
  <c r="S23" i="5"/>
  <c r="R23" i="5"/>
  <c r="Q23" i="5"/>
  <c r="O23" i="5"/>
  <c r="N23" i="5"/>
  <c r="J47" i="5"/>
  <c r="J44" i="5"/>
  <c r="J39" i="5"/>
  <c r="J36" i="5"/>
  <c r="J33" i="5"/>
  <c r="J31" i="5"/>
  <c r="J30" i="5"/>
  <c r="J27" i="5"/>
  <c r="J26" i="5"/>
  <c r="J23" i="5"/>
  <c r="J21" i="5"/>
  <c r="J20" i="5"/>
  <c r="J19" i="5"/>
  <c r="J17" i="5"/>
  <c r="J16" i="5"/>
  <c r="J15" i="5"/>
  <c r="D32" i="5"/>
  <c r="C32" i="5"/>
  <c r="I23" i="5"/>
  <c r="G23" i="5"/>
  <c r="F23" i="5"/>
  <c r="D23" i="5"/>
  <c r="C23" i="5"/>
  <c r="I11" i="5"/>
  <c r="G11" i="5"/>
  <c r="F11" i="5"/>
  <c r="J14" i="5"/>
  <c r="D11" i="5"/>
  <c r="C11" i="5"/>
  <c r="Q11" i="5"/>
  <c r="J18" i="5"/>
  <c r="V3" i="5"/>
  <c r="F3" i="5"/>
  <c r="AE3" i="5"/>
  <c r="J3" i="5"/>
  <c r="J24" i="5"/>
  <c r="X11" i="5"/>
  <c r="J25" i="5"/>
  <c r="T3" i="5"/>
  <c r="M21" i="5"/>
  <c r="AU21" i="5"/>
  <c r="T48" i="5"/>
  <c r="AS21" i="5"/>
  <c r="T46" i="5"/>
  <c r="AR21" i="5"/>
  <c r="T45" i="5"/>
  <c r="T28" i="5"/>
  <c r="S21" i="5"/>
  <c r="R21" i="5"/>
  <c r="Q21" i="5"/>
  <c r="P21" i="5"/>
  <c r="O21" i="5"/>
  <c r="U21" i="5"/>
  <c r="T22" i="5"/>
  <c r="N21" i="5"/>
  <c r="I21" i="5"/>
  <c r="G21" i="5"/>
  <c r="F21" i="5"/>
  <c r="D21" i="5"/>
  <c r="C21" i="5"/>
  <c r="T47" i="5"/>
  <c r="T44" i="5"/>
  <c r="T39" i="5"/>
  <c r="T36" i="5"/>
  <c r="T33" i="5"/>
  <c r="T31" i="5"/>
  <c r="T30" i="5"/>
  <c r="T27" i="5"/>
  <c r="T26" i="5"/>
  <c r="V24" i="5"/>
  <c r="X23" i="5"/>
  <c r="V25" i="5"/>
  <c r="T24" i="5"/>
  <c r="X21" i="5"/>
  <c r="T25" i="5"/>
  <c r="C5" i="5"/>
  <c r="Q5" i="5"/>
  <c r="Y28" i="5"/>
  <c r="AA16" i="5"/>
  <c r="O28" i="5"/>
  <c r="AS26" i="5"/>
  <c r="Y46" i="5"/>
  <c r="AR26" i="5"/>
  <c r="Y45" i="5"/>
  <c r="Y27" i="5"/>
  <c r="Y47" i="5"/>
  <c r="Y44" i="5"/>
  <c r="Y39" i="5"/>
  <c r="Y36" i="5"/>
  <c r="Y33" i="5"/>
  <c r="Y31" i="5"/>
  <c r="Y30" i="5"/>
  <c r="W26" i="5"/>
  <c r="Y22" i="5"/>
  <c r="U26" i="5"/>
  <c r="M26" i="5"/>
  <c r="O26" i="5"/>
  <c r="Q26" i="5"/>
  <c r="S26" i="5"/>
  <c r="R26" i="5"/>
  <c r="P26" i="5"/>
  <c r="N26" i="5"/>
  <c r="I26" i="5"/>
  <c r="G26" i="5"/>
  <c r="F26" i="5"/>
  <c r="D26" i="5"/>
  <c r="C26" i="5"/>
  <c r="Y3" i="5"/>
  <c r="AA31" i="5"/>
  <c r="W31" i="5"/>
  <c r="AD22" i="5"/>
  <c r="U31" i="5"/>
  <c r="M31" i="5"/>
  <c r="AU31" i="5"/>
  <c r="AD48" i="5"/>
  <c r="AD47" i="5"/>
  <c r="AD44" i="5"/>
  <c r="AD39" i="5"/>
  <c r="AD36" i="5"/>
  <c r="AD33" i="5"/>
  <c r="AC31" i="5"/>
  <c r="S31" i="5"/>
  <c r="R31" i="5"/>
  <c r="P31" i="5"/>
  <c r="N31" i="5"/>
  <c r="I31" i="5"/>
  <c r="G31" i="5"/>
  <c r="F31" i="5"/>
  <c r="D31" i="5"/>
  <c r="C31" i="5"/>
  <c r="AS31" i="5"/>
  <c r="AD46" i="5"/>
  <c r="AR31" i="5"/>
  <c r="AD45" i="5"/>
  <c r="Z31" i="5"/>
  <c r="AH31" i="5"/>
  <c r="AD35" i="5"/>
  <c r="Q31" i="5"/>
  <c r="O31" i="5"/>
  <c r="AD3" i="5"/>
  <c r="AR30" i="5"/>
  <c r="AC45" i="5"/>
  <c r="AR27" i="5"/>
  <c r="Z45" i="5"/>
  <c r="AR24" i="5"/>
  <c r="W45" i="5"/>
  <c r="AS30" i="5"/>
  <c r="AC46" i="5"/>
  <c r="AS27" i="5"/>
  <c r="Z46" i="5"/>
  <c r="AS24" i="5"/>
  <c r="W46" i="5"/>
  <c r="AR28" i="5"/>
  <c r="AA45" i="5"/>
  <c r="AA44" i="5"/>
  <c r="C28" i="5"/>
  <c r="O44" i="5"/>
  <c r="Q44" i="5"/>
  <c r="AF44" i="5"/>
  <c r="AS44" i="5"/>
  <c r="AQ46" i="5"/>
  <c r="AI44" i="5"/>
  <c r="AV44" i="5"/>
  <c r="AQ49" i="5"/>
  <c r="AT22" i="5"/>
  <c r="U47" i="5"/>
  <c r="AQ22" i="5"/>
  <c r="U44" i="5"/>
  <c r="AL22" i="5"/>
  <c r="U39" i="5"/>
  <c r="AC22" i="5"/>
  <c r="U30" i="5"/>
  <c r="Z22" i="5"/>
  <c r="AA22" i="5"/>
  <c r="U28" i="5"/>
  <c r="W44" i="5"/>
  <c r="AN44" i="5"/>
  <c r="M44" i="5"/>
  <c r="AU44" i="5"/>
  <c r="AQ48" i="5"/>
  <c r="AQ47" i="5"/>
  <c r="AL44" i="5"/>
  <c r="AC44" i="5"/>
  <c r="Z44" i="5"/>
  <c r="S44" i="5"/>
  <c r="R44" i="5"/>
  <c r="P44" i="5"/>
  <c r="N44" i="5"/>
  <c r="I44" i="5"/>
  <c r="G44" i="5"/>
  <c r="F44" i="5"/>
  <c r="D44" i="5"/>
  <c r="C44" i="5"/>
  <c r="AQ3" i="5"/>
  <c r="BI33" i="7"/>
  <c r="AF15" i="7" s="1"/>
  <c r="BG33" i="7"/>
  <c r="BE33" i="7"/>
  <c r="BC33" i="7"/>
  <c r="BA33" i="7"/>
  <c r="AB15" i="7" s="1"/>
  <c r="AY33" i="7"/>
  <c r="AW33" i="7"/>
  <c r="AU33" i="7"/>
  <c r="AS33" i="7"/>
  <c r="X15" i="7" s="1"/>
  <c r="AQ33" i="7"/>
  <c r="AO33" i="7"/>
  <c r="AM33" i="7"/>
  <c r="AK33" i="7"/>
  <c r="AI33" i="7"/>
  <c r="AG33" i="7"/>
  <c r="AE33" i="7"/>
  <c r="AC33" i="7"/>
  <c r="AA33" i="7"/>
  <c r="Y33" i="7"/>
  <c r="W33" i="7"/>
  <c r="U33" i="7"/>
  <c r="L15" i="7" s="1"/>
  <c r="S33" i="7"/>
  <c r="Q33" i="7"/>
  <c r="J15" i="7" s="1"/>
  <c r="O33" i="7"/>
  <c r="M33" i="7"/>
  <c r="H15" i="7" s="1"/>
  <c r="K33" i="7"/>
  <c r="I33" i="7"/>
  <c r="G33" i="7"/>
  <c r="E29" i="4"/>
  <c r="C33" i="7"/>
  <c r="BK32" i="7"/>
  <c r="BI32" i="7"/>
  <c r="BG32" i="7"/>
  <c r="BE32" i="7"/>
  <c r="BC32" i="7"/>
  <c r="AC14" i="7" s="1"/>
  <c r="BA32" i="7"/>
  <c r="AY32" i="7"/>
  <c r="AA14" i="7" s="1"/>
  <c r="AW32" i="7"/>
  <c r="AU32" i="7"/>
  <c r="Y14" i="7" s="1"/>
  <c r="AS32" i="7"/>
  <c r="AQ32" i="7"/>
  <c r="AO32" i="7"/>
  <c r="AM32" i="7"/>
  <c r="U14" i="7" s="1"/>
  <c r="AK32" i="7"/>
  <c r="AI32" i="7"/>
  <c r="S14" i="7" s="1"/>
  <c r="AG32" i="7"/>
  <c r="AE32" i="7"/>
  <c r="AC32" i="7"/>
  <c r="AA32" i="7"/>
  <c r="O14" i="7" s="1"/>
  <c r="Y32" i="7"/>
  <c r="W32" i="7"/>
  <c r="M14" i="7" s="1"/>
  <c r="U32" i="7"/>
  <c r="S32" i="7"/>
  <c r="Q32" i="7"/>
  <c r="O32" i="7"/>
  <c r="I14" i="7" s="1"/>
  <c r="M32" i="7"/>
  <c r="K32" i="7"/>
  <c r="G14" i="7" s="1"/>
  <c r="I32" i="7"/>
  <c r="G32" i="7"/>
  <c r="E14" i="7" s="1"/>
  <c r="E27" i="4"/>
  <c r="C32" i="7"/>
  <c r="BK31" i="7"/>
  <c r="BI31" i="7"/>
  <c r="AF13" i="7" s="1"/>
  <c r="BG31" i="7"/>
  <c r="BE31" i="7"/>
  <c r="BC31" i="7"/>
  <c r="BA31" i="7"/>
  <c r="AB13" i="7" s="1"/>
  <c r="AY31" i="7"/>
  <c r="AW31" i="7"/>
  <c r="Z13" i="7" s="1"/>
  <c r="AU31" i="7"/>
  <c r="AS31" i="7"/>
  <c r="AQ31" i="7"/>
  <c r="AO31" i="7"/>
  <c r="V13" i="7" s="1"/>
  <c r="AM31" i="7"/>
  <c r="AK31" i="7"/>
  <c r="T13" i="7" s="1"/>
  <c r="AI31" i="7"/>
  <c r="AG31" i="7"/>
  <c r="R13" i="7" s="1"/>
  <c r="AE31" i="7"/>
  <c r="AC31" i="7"/>
  <c r="AA31" i="7"/>
  <c r="Y31" i="7"/>
  <c r="N13" i="7" s="1"/>
  <c r="W31" i="7"/>
  <c r="U31" i="7"/>
  <c r="S31" i="7"/>
  <c r="Q31" i="7"/>
  <c r="J13" i="7" s="1"/>
  <c r="O31" i="7"/>
  <c r="M31" i="7"/>
  <c r="K31" i="7"/>
  <c r="I31" i="7"/>
  <c r="F13" i="7" s="1"/>
  <c r="G31" i="7"/>
  <c r="E25" i="4"/>
  <c r="C31" i="7"/>
  <c r="BK30" i="7"/>
  <c r="AG12" i="7" s="1"/>
  <c r="BI30" i="7"/>
  <c r="BG30" i="7"/>
  <c r="AE12" i="7" s="1"/>
  <c r="BE30" i="7"/>
  <c r="BC30" i="7"/>
  <c r="BA30" i="7"/>
  <c r="AY30" i="7"/>
  <c r="AA12" i="7" s="1"/>
  <c r="AW30" i="7"/>
  <c r="AU30" i="7"/>
  <c r="AS30" i="7"/>
  <c r="AQ30" i="7"/>
  <c r="W12" i="7" s="1"/>
  <c r="AO30" i="7"/>
  <c r="AM30" i="7"/>
  <c r="AK30" i="7"/>
  <c r="AI30" i="7"/>
  <c r="S12" i="7" s="1"/>
  <c r="AG30" i="7"/>
  <c r="AE30" i="7"/>
  <c r="Q12" i="7" s="1"/>
  <c r="AC30" i="7"/>
  <c r="AA30" i="7"/>
  <c r="Y30" i="7"/>
  <c r="W30" i="7"/>
  <c r="M12" i="7" s="1"/>
  <c r="U30" i="7"/>
  <c r="S30" i="7"/>
  <c r="Q30" i="7"/>
  <c r="O30" i="7"/>
  <c r="I12" i="7" s="1"/>
  <c r="M30" i="7"/>
  <c r="K30" i="7"/>
  <c r="G12" i="7" s="1"/>
  <c r="I30" i="7"/>
  <c r="G30" i="7"/>
  <c r="E12" i="7" s="1"/>
  <c r="E23" i="4"/>
  <c r="C30" i="7"/>
  <c r="AS28" i="5"/>
  <c r="AA46" i="5"/>
  <c r="F28" i="5"/>
  <c r="X17" i="5"/>
  <c r="P25" i="5"/>
  <c r="X15" i="5"/>
  <c r="N25" i="5"/>
  <c r="W7" i="5"/>
  <c r="W5" i="5"/>
  <c r="X5" i="5"/>
  <c r="D25" i="5"/>
  <c r="F16" i="5"/>
  <c r="F47" i="5"/>
  <c r="F39" i="5"/>
  <c r="F36" i="5"/>
  <c r="F33" i="5"/>
  <c r="F30" i="5"/>
  <c r="F27" i="5"/>
  <c r="F20" i="5"/>
  <c r="F19" i="5"/>
  <c r="F18" i="5"/>
  <c r="F17" i="5"/>
  <c r="F15" i="5"/>
  <c r="F10" i="5"/>
  <c r="D7" i="5"/>
  <c r="AC47" i="5"/>
  <c r="AC39" i="5"/>
  <c r="AC36" i="5"/>
  <c r="AC33" i="5"/>
  <c r="AA30" i="5"/>
  <c r="W30" i="5"/>
  <c r="S30" i="5"/>
  <c r="R30" i="5"/>
  <c r="Q30" i="5"/>
  <c r="P30" i="5"/>
  <c r="O30" i="5"/>
  <c r="N30" i="5"/>
  <c r="M30" i="5"/>
  <c r="I30" i="5"/>
  <c r="G30" i="5"/>
  <c r="D30" i="5"/>
  <c r="C30" i="5"/>
  <c r="Z30" i="5"/>
  <c r="AH30" i="5"/>
  <c r="AC35" i="5"/>
  <c r="AC3" i="5"/>
  <c r="E21" i="4"/>
  <c r="C29" i="7"/>
  <c r="E19" i="4"/>
  <c r="C28" i="7"/>
  <c r="E17" i="4"/>
  <c r="C27" i="7"/>
  <c r="E15" i="4"/>
  <c r="C26" i="7"/>
  <c r="E13" i="4"/>
  <c r="C25" i="7"/>
  <c r="E11" i="4"/>
  <c r="C24" i="7"/>
  <c r="E9" i="4"/>
  <c r="C23" i="7"/>
  <c r="E7" i="4"/>
  <c r="C22" i="7" s="1"/>
  <c r="C4" i="7" s="1"/>
  <c r="O24" i="5"/>
  <c r="X16" i="5"/>
  <c r="O25" i="5"/>
  <c r="U10" i="5"/>
  <c r="I22" i="5"/>
  <c r="U8" i="5"/>
  <c r="G22" i="5"/>
  <c r="AS18" i="5"/>
  <c r="Q46" i="5"/>
  <c r="AR18" i="5"/>
  <c r="Q45" i="5"/>
  <c r="AS22" i="5"/>
  <c r="U46" i="5"/>
  <c r="AR22" i="5"/>
  <c r="U45" i="5"/>
  <c r="AS20" i="5"/>
  <c r="S46" i="5"/>
  <c r="AR20" i="5"/>
  <c r="S45" i="5"/>
  <c r="AS19" i="5"/>
  <c r="R46" i="5"/>
  <c r="AR19" i="5"/>
  <c r="R45" i="5"/>
  <c r="AS17" i="5"/>
  <c r="P46" i="5"/>
  <c r="AR17" i="5"/>
  <c r="P45" i="5"/>
  <c r="AS16" i="5"/>
  <c r="O46" i="5"/>
  <c r="AR16" i="5"/>
  <c r="O45" i="5"/>
  <c r="AR15" i="5"/>
  <c r="N45" i="5"/>
  <c r="AS10" i="5"/>
  <c r="I46" i="5"/>
  <c r="AR10" i="5"/>
  <c r="I45" i="5"/>
  <c r="G46" i="5"/>
  <c r="G45" i="5"/>
  <c r="P24" i="5"/>
  <c r="G25" i="5"/>
  <c r="G24" i="5"/>
  <c r="C48" i="5"/>
  <c r="D14" i="5"/>
  <c r="M47" i="5"/>
  <c r="AU47" i="5"/>
  <c r="AT48" i="5"/>
  <c r="M39" i="5"/>
  <c r="M27" i="5"/>
  <c r="AU27" i="5"/>
  <c r="Z48" i="5"/>
  <c r="M20" i="5"/>
  <c r="AU20" i="5"/>
  <c r="S48" i="5"/>
  <c r="M17" i="5"/>
  <c r="AU17" i="5"/>
  <c r="M22" i="5"/>
  <c r="M15" i="5"/>
  <c r="AN15" i="5"/>
  <c r="N41" i="5"/>
  <c r="O20" i="5"/>
  <c r="U20" i="5"/>
  <c r="S22" i="5"/>
  <c r="AF39" i="5"/>
  <c r="AS39" i="5"/>
  <c r="AL46" i="5"/>
  <c r="AA39" i="5"/>
  <c r="Z39" i="5"/>
  <c r="W39" i="5"/>
  <c r="S39" i="5"/>
  <c r="R39" i="5"/>
  <c r="Q39" i="5"/>
  <c r="P39" i="5"/>
  <c r="O39" i="5"/>
  <c r="N39" i="5"/>
  <c r="R20" i="5"/>
  <c r="Q20" i="5"/>
  <c r="P20" i="5"/>
  <c r="N20" i="5"/>
  <c r="AL47" i="5"/>
  <c r="S47" i="5"/>
  <c r="S36" i="5"/>
  <c r="S33" i="5"/>
  <c r="S28" i="5"/>
  <c r="S27" i="5"/>
  <c r="P47" i="5"/>
  <c r="P36" i="5"/>
  <c r="P33" i="5"/>
  <c r="P28" i="5"/>
  <c r="P27" i="5"/>
  <c r="P19" i="5"/>
  <c r="O17" i="5"/>
  <c r="U17" i="5"/>
  <c r="P22" i="5"/>
  <c r="N17" i="5"/>
  <c r="I47" i="5"/>
  <c r="I39" i="5"/>
  <c r="I36" i="5"/>
  <c r="I33" i="5"/>
  <c r="I28" i="5"/>
  <c r="I27" i="5"/>
  <c r="I20" i="5"/>
  <c r="I19" i="5"/>
  <c r="I17" i="5"/>
  <c r="I16" i="5"/>
  <c r="I15" i="5"/>
  <c r="G47" i="5"/>
  <c r="G39" i="5"/>
  <c r="G36" i="5"/>
  <c r="G33" i="5"/>
  <c r="G28" i="5"/>
  <c r="G27" i="5"/>
  <c r="G20" i="5"/>
  <c r="G19" i="5"/>
  <c r="G17" i="5"/>
  <c r="G16" i="5"/>
  <c r="G15" i="5"/>
  <c r="G10" i="5"/>
  <c r="N48" i="5"/>
  <c r="D10" i="5"/>
  <c r="D47" i="5"/>
  <c r="D39" i="5"/>
  <c r="D36" i="5"/>
  <c r="D33" i="5"/>
  <c r="D28" i="5"/>
  <c r="D27" i="5"/>
  <c r="D20" i="5"/>
  <c r="D19" i="5"/>
  <c r="D18" i="5"/>
  <c r="D17" i="5"/>
  <c r="D16" i="5"/>
  <c r="D15" i="5"/>
  <c r="C39" i="5"/>
  <c r="C20" i="5"/>
  <c r="C17" i="5"/>
  <c r="Q17" i="5"/>
  <c r="P18" i="5"/>
  <c r="C10" i="5"/>
  <c r="Q10" i="5"/>
  <c r="W10" i="5"/>
  <c r="I24" i="5"/>
  <c r="D3" i="5"/>
  <c r="S3" i="5"/>
  <c r="AL3" i="5"/>
  <c r="I3" i="5"/>
  <c r="X3" i="5"/>
  <c r="P3" i="5"/>
  <c r="S24" i="5"/>
  <c r="X20" i="5"/>
  <c r="S25" i="5"/>
  <c r="AF47" i="5"/>
  <c r="AF36" i="5"/>
  <c r="AS36" i="5"/>
  <c r="AI46" i="5"/>
  <c r="AV46" i="5"/>
  <c r="AS49" i="5"/>
  <c r="AA33" i="5"/>
  <c r="Z33" i="5"/>
  <c r="AH33" i="5"/>
  <c r="AF35" i="5"/>
  <c r="W33" i="5"/>
  <c r="U33" i="5"/>
  <c r="R33" i="5"/>
  <c r="Q33" i="5"/>
  <c r="N33" i="5"/>
  <c r="O33" i="5"/>
  <c r="M33" i="5"/>
  <c r="C33" i="5"/>
  <c r="AF3" i="5"/>
  <c r="Q19" i="5"/>
  <c r="Q47" i="5"/>
  <c r="Q36" i="5"/>
  <c r="Q28" i="5"/>
  <c r="Q27" i="5"/>
  <c r="N18" i="5"/>
  <c r="C18" i="5"/>
  <c r="Q3" i="5"/>
  <c r="AS47" i="5"/>
  <c r="AN47" i="5"/>
  <c r="AI47" i="5"/>
  <c r="AV47" i="5"/>
  <c r="AT49" i="5"/>
  <c r="AA47" i="5"/>
  <c r="AA36" i="5"/>
  <c r="Z47" i="5"/>
  <c r="Z36" i="5"/>
  <c r="W47" i="5"/>
  <c r="W36" i="5"/>
  <c r="W28" i="5"/>
  <c r="W27" i="5"/>
  <c r="U36" i="5"/>
  <c r="R47" i="5"/>
  <c r="R36" i="5"/>
  <c r="R28" i="5"/>
  <c r="R27" i="5"/>
  <c r="N47" i="5"/>
  <c r="N46" i="5"/>
  <c r="N36" i="5"/>
  <c r="N28" i="5"/>
  <c r="N27" i="5"/>
  <c r="N24" i="5"/>
  <c r="N19" i="5"/>
  <c r="O47" i="5"/>
  <c r="O36" i="5"/>
  <c r="O27" i="5"/>
  <c r="O19" i="5"/>
  <c r="U19" i="5"/>
  <c r="R22" i="5"/>
  <c r="U15" i="5"/>
  <c r="N22" i="5"/>
  <c r="M36" i="5"/>
  <c r="M24" i="5"/>
  <c r="AU24" i="5"/>
  <c r="W48" i="5"/>
  <c r="M19" i="5"/>
  <c r="C15" i="5"/>
  <c r="Q15" i="5"/>
  <c r="C14" i="5"/>
  <c r="Q14" i="5"/>
  <c r="M18" i="5"/>
  <c r="AU18" i="5"/>
  <c r="Q48" i="5"/>
  <c r="R24" i="5"/>
  <c r="X19" i="5"/>
  <c r="R25" i="5"/>
  <c r="C45" i="5"/>
  <c r="AR3" i="5"/>
  <c r="AN3" i="5"/>
  <c r="AH3" i="5"/>
  <c r="M3" i="5"/>
  <c r="N3" i="5"/>
  <c r="C3" i="5"/>
  <c r="E3" i="5"/>
  <c r="G3" i="5"/>
  <c r="O3" i="5"/>
  <c r="R3" i="5"/>
  <c r="U3" i="5"/>
  <c r="W3" i="5"/>
  <c r="Z3" i="5"/>
  <c r="AI3" i="5"/>
  <c r="AS3" i="5"/>
  <c r="AT3" i="5"/>
  <c r="AU3" i="5"/>
  <c r="BI22" i="7"/>
  <c r="BI23" i="7"/>
  <c r="AF5" i="7" s="1"/>
  <c r="BI24" i="7"/>
  <c r="BI25" i="7"/>
  <c r="AF7" i="7" s="1"/>
  <c r="BI26" i="7"/>
  <c r="BI27" i="7"/>
  <c r="AF9" i="7" s="1"/>
  <c r="BI28" i="7"/>
  <c r="BI29" i="7"/>
  <c r="AF11" i="7" s="1"/>
  <c r="G22" i="7"/>
  <c r="E4" i="7" s="1"/>
  <c r="I22" i="7"/>
  <c r="F4" i="7" s="1"/>
  <c r="K22" i="7"/>
  <c r="G4" i="7" s="1"/>
  <c r="M22" i="7"/>
  <c r="H4" i="7" s="1"/>
  <c r="O22" i="7"/>
  <c r="I4" i="7" s="1"/>
  <c r="Q22" i="7"/>
  <c r="J4" i="7" s="1"/>
  <c r="S22" i="7"/>
  <c r="U22" i="7"/>
  <c r="L4" i="7" s="1"/>
  <c r="W22" i="7"/>
  <c r="M4" i="7" s="1"/>
  <c r="Y22" i="7"/>
  <c r="AA22" i="7"/>
  <c r="O4" i="7" s="1"/>
  <c r="AC22" i="7"/>
  <c r="P4" i="7" s="1"/>
  <c r="AE22" i="7"/>
  <c r="AG22" i="7"/>
  <c r="R4" i="7" s="1"/>
  <c r="AI22" i="7"/>
  <c r="S4" i="7" s="1"/>
  <c r="AK22" i="7"/>
  <c r="AM22" i="7"/>
  <c r="U4" i="7" s="1"/>
  <c r="AO22" i="7"/>
  <c r="AQ22" i="7"/>
  <c r="W4" i="7" s="1"/>
  <c r="AS22" i="7"/>
  <c r="AU22" i="7"/>
  <c r="AW22" i="7"/>
  <c r="AY22" i="7"/>
  <c r="AA4" i="7" s="1"/>
  <c r="BA22" i="7"/>
  <c r="AB4" i="7" s="1"/>
  <c r="BC22" i="7"/>
  <c r="BE22" i="7"/>
  <c r="AD4" i="7" s="1"/>
  <c r="BG22" i="7"/>
  <c r="BK22" i="7"/>
  <c r="G23" i="7"/>
  <c r="E5" i="7" s="1"/>
  <c r="I23" i="7"/>
  <c r="F5" i="7" s="1"/>
  <c r="K23" i="7"/>
  <c r="G5" i="7" s="1"/>
  <c r="M23" i="7"/>
  <c r="O23" i="7"/>
  <c r="Q23" i="7"/>
  <c r="J5" i="7" s="1"/>
  <c r="S23" i="7"/>
  <c r="U23" i="7"/>
  <c r="L5" i="7" s="1"/>
  <c r="W23" i="7"/>
  <c r="Y23" i="7"/>
  <c r="N5" i="7" s="1"/>
  <c r="AA23" i="7"/>
  <c r="AC23" i="7"/>
  <c r="AE23" i="7"/>
  <c r="AG23" i="7"/>
  <c r="R5" i="7" s="1"/>
  <c r="AI23" i="7"/>
  <c r="S5" i="7" s="1"/>
  <c r="AK23" i="7"/>
  <c r="T5" i="7" s="1"/>
  <c r="AM23" i="7"/>
  <c r="AO23" i="7"/>
  <c r="V5" i="7" s="1"/>
  <c r="AQ23" i="7"/>
  <c r="AS23" i="7"/>
  <c r="AU23" i="7"/>
  <c r="AW23" i="7"/>
  <c r="Z5" i="7" s="1"/>
  <c r="AY23" i="7"/>
  <c r="AA5" i="7" s="1"/>
  <c r="BA23" i="7"/>
  <c r="AB5" i="7" s="1"/>
  <c r="BC23" i="7"/>
  <c r="AC5" i="7" s="1"/>
  <c r="BE23" i="7"/>
  <c r="AD5" i="7" s="1"/>
  <c r="BG23" i="7"/>
  <c r="BK23" i="7"/>
  <c r="AG5" i="7" s="1"/>
  <c r="G24" i="7"/>
  <c r="I24" i="7"/>
  <c r="F6" i="7" s="1"/>
  <c r="K24" i="7"/>
  <c r="M24" i="7"/>
  <c r="O24" i="7"/>
  <c r="I6" i="7" s="1"/>
  <c r="Q24" i="7"/>
  <c r="S24" i="7"/>
  <c r="U24" i="7"/>
  <c r="L6" i="7" s="1"/>
  <c r="W24" i="7"/>
  <c r="M6" i="7" s="1"/>
  <c r="Y24" i="7"/>
  <c r="N6" i="7" s="1"/>
  <c r="AA24" i="7"/>
  <c r="AC24" i="7"/>
  <c r="P6" i="7" s="1"/>
  <c r="AE24" i="7"/>
  <c r="AG24" i="7"/>
  <c r="AI24" i="7"/>
  <c r="S6" i="7" s="1"/>
  <c r="AK24" i="7"/>
  <c r="AM24" i="7"/>
  <c r="AO24" i="7"/>
  <c r="AQ24" i="7"/>
  <c r="W6" i="7" s="1"/>
  <c r="AS24" i="7"/>
  <c r="X6" i="7" s="1"/>
  <c r="AU24" i="7"/>
  <c r="AW24" i="7"/>
  <c r="Z6" i="7" s="1"/>
  <c r="AY24" i="7"/>
  <c r="BA24" i="7"/>
  <c r="AB6" i="7" s="1"/>
  <c r="BC24" i="7"/>
  <c r="AC6" i="7" s="1"/>
  <c r="BE24" i="7"/>
  <c r="AD6" i="7" s="1"/>
  <c r="BG24" i="7"/>
  <c r="BK24" i="7"/>
  <c r="G25" i="7"/>
  <c r="I25" i="7"/>
  <c r="F7" i="7" s="1"/>
  <c r="K25" i="7"/>
  <c r="M25" i="7"/>
  <c r="H7" i="7" s="1"/>
  <c r="O25" i="7"/>
  <c r="I7" i="7" s="1"/>
  <c r="Q25" i="7"/>
  <c r="S25" i="7"/>
  <c r="U25" i="7"/>
  <c r="W25" i="7"/>
  <c r="M7" i="7" s="1"/>
  <c r="Y25" i="7"/>
  <c r="AA25" i="7"/>
  <c r="AC25" i="7"/>
  <c r="P7" i="7" s="1"/>
  <c r="AE25" i="7"/>
  <c r="AG25" i="7"/>
  <c r="R7" i="7" s="1"/>
  <c r="AI25" i="7"/>
  <c r="AK25" i="7"/>
  <c r="AM25" i="7"/>
  <c r="U7" i="7" s="1"/>
  <c r="AO25" i="7"/>
  <c r="V7" i="7" s="1"/>
  <c r="AQ25" i="7"/>
  <c r="AS25" i="7"/>
  <c r="X7" i="7" s="1"/>
  <c r="AU25" i="7"/>
  <c r="AW25" i="7"/>
  <c r="Z7" i="7" s="1"/>
  <c r="AY25" i="7"/>
  <c r="BA25" i="7"/>
  <c r="AB7" i="7" s="1"/>
  <c r="BC25" i="7"/>
  <c r="BE25" i="7"/>
  <c r="BG25" i="7"/>
  <c r="BK25" i="7"/>
  <c r="AG7" i="7" s="1"/>
  <c r="G26" i="7"/>
  <c r="I26" i="7"/>
  <c r="K26" i="7"/>
  <c r="M26" i="7"/>
  <c r="H8" i="7" s="1"/>
  <c r="O26" i="7"/>
  <c r="Q26" i="7"/>
  <c r="J8" i="7" s="1"/>
  <c r="S26" i="7"/>
  <c r="U26" i="7"/>
  <c r="L8" i="7" s="1"/>
  <c r="W26" i="7"/>
  <c r="Y26" i="7"/>
  <c r="N8" i="7" s="1"/>
  <c r="AA26" i="7"/>
  <c r="AC26" i="7"/>
  <c r="P8" i="7" s="1"/>
  <c r="AE26" i="7"/>
  <c r="AG26" i="7"/>
  <c r="R8" i="7" s="1"/>
  <c r="AI26" i="7"/>
  <c r="AK26" i="7"/>
  <c r="AM26" i="7"/>
  <c r="AO26" i="7"/>
  <c r="V8" i="7" s="1"/>
  <c r="AQ26" i="7"/>
  <c r="AS26" i="7"/>
  <c r="AU26" i="7"/>
  <c r="AW26" i="7"/>
  <c r="AY26" i="7"/>
  <c r="BA26" i="7"/>
  <c r="BC26" i="7"/>
  <c r="BE26" i="7"/>
  <c r="AD8" i="7" s="1"/>
  <c r="BG26" i="7"/>
  <c r="BK26" i="7"/>
  <c r="AG8" i="7" s="1"/>
  <c r="G27" i="7"/>
  <c r="I27" i="7"/>
  <c r="F9" i="7" s="1"/>
  <c r="K27" i="7"/>
  <c r="M27" i="7"/>
  <c r="H9" i="7" s="1"/>
  <c r="O27" i="7"/>
  <c r="Q27" i="7"/>
  <c r="J9" i="7" s="1"/>
  <c r="S27" i="7"/>
  <c r="U27" i="7"/>
  <c r="L9" i="7" s="1"/>
  <c r="W27" i="7"/>
  <c r="Y27" i="7"/>
  <c r="N9" i="7" s="1"/>
  <c r="AA27" i="7"/>
  <c r="AC27" i="7"/>
  <c r="P9" i="7" s="1"/>
  <c r="AE27" i="7"/>
  <c r="AG27" i="7"/>
  <c r="R9" i="7" s="1"/>
  <c r="AI27" i="7"/>
  <c r="AK27" i="7"/>
  <c r="T9" i="7" s="1"/>
  <c r="AM27" i="7"/>
  <c r="AO27" i="7"/>
  <c r="V9" i="7" s="1"/>
  <c r="AQ27" i="7"/>
  <c r="AS27" i="7"/>
  <c r="X9" i="7" s="1"/>
  <c r="AU27" i="7"/>
  <c r="AW27" i="7"/>
  <c r="Z9" i="7" s="1"/>
  <c r="AY27" i="7"/>
  <c r="BA27" i="7"/>
  <c r="AB9" i="7" s="1"/>
  <c r="BC27" i="7"/>
  <c r="BE27" i="7"/>
  <c r="AD9" i="7" s="1"/>
  <c r="BG27" i="7"/>
  <c r="BK27" i="7"/>
  <c r="AG9" i="7" s="1"/>
  <c r="G28" i="7"/>
  <c r="I28" i="7"/>
  <c r="K28" i="7"/>
  <c r="M28" i="7"/>
  <c r="O28" i="7"/>
  <c r="Q28" i="7"/>
  <c r="J10" i="7" s="1"/>
  <c r="S28" i="7"/>
  <c r="U28" i="7"/>
  <c r="L10" i="7" s="1"/>
  <c r="W28" i="7"/>
  <c r="Y28" i="7"/>
  <c r="N10" i="7" s="1"/>
  <c r="AA28" i="7"/>
  <c r="AC28" i="7"/>
  <c r="P10" i="7" s="1"/>
  <c r="AE28" i="7"/>
  <c r="AG28" i="7"/>
  <c r="AI28" i="7"/>
  <c r="AK28" i="7"/>
  <c r="T10" i="7" s="1"/>
  <c r="AM28" i="7"/>
  <c r="AO28" i="7"/>
  <c r="AQ28" i="7"/>
  <c r="AS28" i="7"/>
  <c r="X10" i="7" s="1"/>
  <c r="AU28" i="7"/>
  <c r="AW28" i="7"/>
  <c r="AY28" i="7"/>
  <c r="BA28" i="7"/>
  <c r="BC28" i="7"/>
  <c r="BE28" i="7"/>
  <c r="AD10" i="7" s="1"/>
  <c r="BG28" i="7"/>
  <c r="BK28" i="7"/>
  <c r="AG10" i="7" s="1"/>
  <c r="G29" i="7"/>
  <c r="I29" i="7"/>
  <c r="K29" i="7"/>
  <c r="M29" i="7"/>
  <c r="H11" i="7" s="1"/>
  <c r="O29" i="7"/>
  <c r="Q29" i="7"/>
  <c r="J11" i="7" s="1"/>
  <c r="S29" i="7"/>
  <c r="U29" i="7"/>
  <c r="L11" i="7" s="1"/>
  <c r="W29" i="7"/>
  <c r="Y29" i="7"/>
  <c r="N11" i="7" s="1"/>
  <c r="AA29" i="7"/>
  <c r="AC29" i="7"/>
  <c r="P11" i="7" s="1"/>
  <c r="AE29" i="7"/>
  <c r="AG29" i="7"/>
  <c r="R11" i="7" s="1"/>
  <c r="AI29" i="7"/>
  <c r="AK29" i="7"/>
  <c r="T11" i="7" s="1"/>
  <c r="AM29" i="7"/>
  <c r="AO29" i="7"/>
  <c r="AQ29" i="7"/>
  <c r="AS29" i="7"/>
  <c r="X11" i="7" s="1"/>
  <c r="AU29" i="7"/>
  <c r="AW29" i="7"/>
  <c r="Z11" i="7" s="1"/>
  <c r="AY29" i="7"/>
  <c r="BA29" i="7"/>
  <c r="AB11" i="7" s="1"/>
  <c r="BC29" i="7"/>
  <c r="BE29" i="7"/>
  <c r="AD11" i="7" s="1"/>
  <c r="BG29" i="7"/>
  <c r="BK29" i="7"/>
  <c r="C47" i="5"/>
  <c r="C36" i="5"/>
  <c r="C27" i="5"/>
  <c r="C24" i="5"/>
  <c r="C19" i="5"/>
  <c r="C16" i="5"/>
  <c r="Q16" i="5"/>
  <c r="O18" i="5"/>
  <c r="U18" i="5"/>
  <c r="Q22" i="5"/>
  <c r="W22" i="5"/>
  <c r="X22" i="5"/>
  <c r="U25" i="5"/>
  <c r="O4" i="4"/>
  <c r="P4" i="4"/>
  <c r="Q4" i="4"/>
  <c r="R4" i="4"/>
  <c r="S4" i="4"/>
  <c r="T4" i="4"/>
  <c r="U4" i="4"/>
  <c r="V4" i="4"/>
  <c r="W4" i="4"/>
  <c r="X4" i="4"/>
  <c r="Y4" i="4"/>
  <c r="Z4" i="4"/>
  <c r="AA4" i="4"/>
  <c r="AB4" i="4"/>
  <c r="AC4" i="4"/>
  <c r="AD4" i="4"/>
  <c r="AE4" i="4"/>
  <c r="AF4" i="4"/>
  <c r="AG4" i="4"/>
  <c r="AH4" i="4"/>
  <c r="AI4" i="4"/>
  <c r="M16" i="5"/>
  <c r="AU16" i="5"/>
  <c r="O48" i="5"/>
  <c r="G48" i="5"/>
  <c r="P48" i="5"/>
  <c r="M28" i="5"/>
  <c r="AU28" i="5"/>
  <c r="AA48" i="5"/>
  <c r="J41" i="5"/>
  <c r="X42" i="5"/>
  <c r="U42" i="5"/>
  <c r="E49" i="5"/>
  <c r="AO44" i="5"/>
  <c r="F48" i="5"/>
  <c r="F42" i="5"/>
  <c r="L20" i="9"/>
  <c r="I18" i="5"/>
  <c r="P23" i="9"/>
  <c r="P22" i="9"/>
  <c r="N38" i="10"/>
  <c r="L39" i="10"/>
  <c r="L37" i="10"/>
  <c r="N37" i="10"/>
  <c r="AS34" i="5"/>
  <c r="AG46" i="5"/>
  <c r="AN38" i="5"/>
  <c r="AK41" i="5"/>
  <c r="X36" i="5"/>
  <c r="AR44" i="5"/>
  <c r="AQ45" i="5"/>
  <c r="AN17" i="5"/>
  <c r="P41" i="5"/>
  <c r="D24" i="5"/>
  <c r="X10" i="5"/>
  <c r="I25" i="5"/>
  <c r="AU25" i="5"/>
  <c r="X48" i="5"/>
  <c r="AN25" i="5"/>
  <c r="X41" i="5"/>
  <c r="AR39" i="5"/>
  <c r="AL45" i="5"/>
  <c r="AE6" i="7"/>
  <c r="AH22" i="5"/>
  <c r="U35" i="5"/>
  <c r="AN34" i="5"/>
  <c r="AG41" i="5"/>
  <c r="J48" i="5"/>
  <c r="U24" i="5"/>
  <c r="AA7" i="7"/>
  <c r="AH36" i="5"/>
  <c r="AN31" i="5"/>
  <c r="AD41" i="5"/>
  <c r="AE8" i="7"/>
  <c r="AR36" i="5"/>
  <c r="AI45" i="5"/>
  <c r="AV45" i="5"/>
  <c r="AR49" i="5"/>
  <c r="AN27" i="5"/>
  <c r="Z41" i="5"/>
  <c r="U27" i="5"/>
  <c r="AN21" i="5"/>
  <c r="T41" i="5"/>
  <c r="AN16" i="5"/>
  <c r="O41" i="5"/>
  <c r="G6" i="7"/>
  <c r="AA11" i="7"/>
  <c r="W15" i="7"/>
  <c r="AS38" i="5"/>
  <c r="AK46" i="5"/>
  <c r="AR38" i="5"/>
  <c r="AK45" i="5"/>
  <c r="AH25" i="5"/>
  <c r="X35" i="5"/>
  <c r="W35" i="5"/>
  <c r="N7" i="7"/>
  <c r="H10" i="7"/>
  <c r="AE13" i="7"/>
  <c r="W7" i="7"/>
  <c r="P5" i="7"/>
  <c r="M13" i="7"/>
  <c r="Y12" i="7"/>
  <c r="W13" i="7"/>
  <c r="AG13" i="7"/>
  <c r="E7" i="7"/>
  <c r="AU22" i="5"/>
  <c r="U48" i="5"/>
  <c r="AN22" i="5"/>
  <c r="U41" i="5"/>
  <c r="J6" i="7"/>
  <c r="AE7" i="7"/>
  <c r="S8" i="7"/>
  <c r="AE11" i="7"/>
  <c r="U10" i="7"/>
  <c r="P15" i="7"/>
  <c r="Q5" i="7"/>
  <c r="C8" i="7"/>
  <c r="AE10" i="7"/>
  <c r="X8" i="7"/>
  <c r="AA6" i="7"/>
  <c r="X5" i="7"/>
  <c r="AE15" i="7"/>
  <c r="AD15" i="7"/>
  <c r="V6" i="7"/>
  <c r="AU35" i="5"/>
  <c r="AH48" i="5"/>
  <c r="AN35" i="5"/>
  <c r="AH41" i="5"/>
  <c r="AN28" i="5"/>
  <c r="AA41" i="5"/>
  <c r="Y5" i="7"/>
  <c r="AC15" i="7"/>
  <c r="E13" i="7"/>
  <c r="Q7" i="7"/>
  <c r="O7" i="7"/>
  <c r="C15" i="7"/>
  <c r="K5" i="7"/>
  <c r="U15" i="7"/>
  <c r="H6" i="7"/>
  <c r="N15" i="7"/>
  <c r="O15" i="7"/>
  <c r="H13" i="7"/>
  <c r="G13" i="7"/>
  <c r="Y15" i="7"/>
  <c r="G15" i="7"/>
  <c r="K6" i="7"/>
  <c r="S13" i="7"/>
  <c r="C14" i="7"/>
  <c r="L13" i="7"/>
  <c r="U13" i="7"/>
  <c r="I5" i="7"/>
  <c r="U11" i="7"/>
  <c r="I8" i="7"/>
  <c r="AB8" i="7"/>
  <c r="AD7" i="7"/>
  <c r="Y6" i="7"/>
  <c r="H12" i="7"/>
  <c r="Z15" i="7"/>
  <c r="AF8" i="7"/>
  <c r="C11" i="7"/>
  <c r="G7" i="7"/>
  <c r="C6" i="7"/>
  <c r="Y7" i="7"/>
  <c r="O6" i="7"/>
  <c r="F15" i="7"/>
  <c r="I13" i="7"/>
  <c r="AE5" i="7"/>
  <c r="T14" i="7"/>
  <c r="K13" i="7"/>
  <c r="AA13" i="7"/>
  <c r="E15" i="7"/>
  <c r="Q14" i="7"/>
  <c r="I15" i="7"/>
  <c r="AD14" i="7"/>
  <c r="AD13" i="7"/>
  <c r="Q15" i="7"/>
  <c r="R3" i="7"/>
  <c r="X13" i="7"/>
  <c r="D6" i="7"/>
  <c r="N14" i="7"/>
  <c r="AF10" i="7"/>
  <c r="O12" i="7"/>
  <c r="T6" i="7"/>
  <c r="AC10" i="7"/>
  <c r="U8" i="7"/>
  <c r="R6" i="7"/>
  <c r="AC13" i="7"/>
  <c r="U6" i="7"/>
  <c r="C5" i="7"/>
  <c r="K15" i="7"/>
  <c r="V15" i="7"/>
  <c r="AA15" i="7"/>
  <c r="AE14" i="7"/>
  <c r="N3" i="7"/>
  <c r="C12" i="7"/>
  <c r="X4" i="7"/>
  <c r="E6" i="7"/>
  <c r="O13" i="7"/>
  <c r="H5" i="7"/>
  <c r="W14" i="7"/>
  <c r="P13" i="7"/>
  <c r="T15" i="7"/>
  <c r="F14" i="7"/>
  <c r="T12" i="7"/>
  <c r="Q4" i="7"/>
  <c r="S7" i="7"/>
  <c r="K12" i="7"/>
  <c r="U12" i="7"/>
  <c r="C10" i="7"/>
  <c r="Q13" i="7"/>
  <c r="X3" i="7"/>
  <c r="C13" i="7"/>
  <c r="M11" i="7"/>
  <c r="I10" i="7"/>
  <c r="AC7" i="7"/>
  <c r="AG11" i="7"/>
  <c r="AB10" i="7"/>
  <c r="T8" i="7"/>
  <c r="AR42" i="5"/>
  <c r="AO45" i="5"/>
  <c r="AU39" i="5"/>
  <c r="AL48" i="5"/>
  <c r="AN39" i="5"/>
  <c r="AL41" i="5"/>
  <c r="F24" i="5"/>
  <c r="X7" i="5"/>
  <c r="F25" i="5"/>
  <c r="AS35" i="5"/>
  <c r="AH46" i="5"/>
  <c r="AR35" i="5"/>
  <c r="AH45" i="5"/>
  <c r="K7" i="7"/>
  <c r="AU36" i="5"/>
  <c r="AI48" i="5"/>
  <c r="AV48" i="5"/>
  <c r="AU49" i="5"/>
  <c r="AN36" i="5"/>
  <c r="AI41" i="5"/>
  <c r="AV41" i="5"/>
  <c r="AN49" i="5"/>
  <c r="AU33" i="5"/>
  <c r="AF48" i="5"/>
  <c r="AN33" i="5"/>
  <c r="AF41" i="5"/>
  <c r="AU30" i="5"/>
  <c r="AC48" i="5"/>
  <c r="AN30" i="5"/>
  <c r="AC41" i="5"/>
  <c r="AU26" i="5"/>
  <c r="Y48" i="5"/>
  <c r="AN26" i="5"/>
  <c r="Y41" i="5"/>
  <c r="AU23" i="5"/>
  <c r="V48" i="5"/>
  <c r="AN23" i="5"/>
  <c r="V41" i="5"/>
  <c r="X33" i="5"/>
  <c r="AR25" i="5"/>
  <c r="X45" i="5"/>
  <c r="Q6" i="7"/>
  <c r="K14" i="7"/>
  <c r="Y4" i="7"/>
  <c r="Q3" i="7"/>
  <c r="F8" i="7"/>
  <c r="F11" i="7"/>
  <c r="AC12" i="7"/>
  <c r="AE4" i="7"/>
  <c r="C7" i="7"/>
  <c r="Z8" i="7"/>
  <c r="Z10" i="7"/>
  <c r="R15" i="7"/>
  <c r="S15" i="7"/>
  <c r="Y13" i="7"/>
  <c r="L7" i="7"/>
  <c r="C9" i="7"/>
  <c r="AG14" i="7"/>
  <c r="M15" i="7"/>
  <c r="F10" i="7"/>
  <c r="J7" i="7"/>
  <c r="R10" i="7"/>
  <c r="P12" i="7"/>
  <c r="K4" i="7"/>
  <c r="T7" i="7"/>
  <c r="AU19" i="5"/>
  <c r="R48" i="5"/>
  <c r="AN19" i="5"/>
  <c r="R41" i="5"/>
  <c r="AU40" i="5"/>
  <c r="AM48" i="5"/>
  <c r="AN40" i="5"/>
  <c r="AM41" i="5"/>
  <c r="AN24" i="5"/>
  <c r="W41" i="5"/>
  <c r="AN18" i="5"/>
  <c r="Q41" i="5"/>
  <c r="AN20" i="5"/>
  <c r="S41" i="5"/>
  <c r="AN32" i="5"/>
  <c r="AE41" i="5"/>
  <c r="V11" i="7"/>
  <c r="V10" i="7"/>
  <c r="B15" i="8"/>
  <c r="L21" i="9"/>
  <c r="N21" i="9"/>
  <c r="L23" i="9"/>
  <c r="L22" i="9"/>
  <c r="N22" i="9"/>
  <c r="D24" i="9"/>
  <c r="I15" i="10"/>
  <c r="I12" i="10"/>
  <c r="B16" i="8"/>
  <c r="B17" i="8"/>
  <c r="B18" i="8"/>
  <c r="B19" i="8"/>
  <c r="B20" i="8"/>
  <c r="B21" i="8"/>
  <c r="B22" i="8"/>
  <c r="B23" i="8"/>
  <c r="B24" i="8"/>
  <c r="B25" i="8"/>
  <c r="B26" i="8"/>
  <c r="B27" i="8"/>
  <c r="AS41" i="5"/>
  <c r="AN46" i="5"/>
  <c r="AR41" i="5"/>
  <c r="AN45" i="5"/>
  <c r="B28" i="8"/>
  <c r="B29" i="8"/>
  <c r="B30" i="8"/>
  <c r="B31" i="8"/>
  <c r="B32" i="8"/>
  <c r="B33" i="8"/>
  <c r="B34" i="8"/>
  <c r="B35" i="8"/>
  <c r="B36" i="8"/>
  <c r="B37" i="8"/>
  <c r="B38" i="8"/>
  <c r="B39" i="8"/>
  <c r="B40" i="8"/>
  <c r="B41" i="8"/>
  <c r="B42" i="8"/>
  <c r="B43" i="8"/>
  <c r="B44" i="8"/>
  <c r="B45" i="8"/>
  <c r="B46" i="8"/>
  <c r="B47" i="8"/>
  <c r="B48" i="8"/>
  <c r="I13" i="10" l="1"/>
  <c r="J13" i="10" s="1"/>
  <c r="J37" i="10"/>
  <c r="I14" i="10"/>
  <c r="J14" i="10" s="1"/>
  <c r="I16" i="10"/>
  <c r="J16" i="10" s="1"/>
  <c r="J38" i="10"/>
  <c r="J39" i="10"/>
  <c r="T23" i="10"/>
  <c r="J36" i="10"/>
  <c r="T22" i="10"/>
  <c r="J12" i="10"/>
  <c r="J15" i="10"/>
  <c r="H5" i="10"/>
  <c r="I5" i="10" s="1"/>
  <c r="I5" i="9"/>
  <c r="J5" i="9" s="1"/>
  <c r="K5" i="9" s="1"/>
  <c r="AF4" i="7"/>
  <c r="AE9" i="7"/>
  <c r="AC9" i="7"/>
  <c r="AA9" i="7"/>
  <c r="Y9" i="7"/>
  <c r="W9" i="7"/>
  <c r="U9" i="7"/>
  <c r="S9" i="7"/>
  <c r="Q9" i="7"/>
  <c r="O9" i="7"/>
  <c r="M9" i="7"/>
  <c r="O31" i="4" s="1"/>
  <c r="K9" i="7"/>
  <c r="I9" i="7"/>
  <c r="G9" i="7"/>
  <c r="E9" i="7"/>
  <c r="M8" i="7"/>
  <c r="J3" i="7"/>
  <c r="L31" i="4" s="1"/>
  <c r="V3" i="7"/>
  <c r="D4" i="7"/>
  <c r="AC4" i="7"/>
  <c r="AG4" i="7"/>
  <c r="AI31" i="4" s="1"/>
  <c r="M5" i="7"/>
  <c r="E3" i="7"/>
  <c r="I3" i="7"/>
  <c r="U3" i="7"/>
  <c r="W31" i="4" s="1"/>
  <c r="AA3" i="7"/>
  <c r="AD3" i="7"/>
  <c r="AF31" i="4" s="1"/>
  <c r="Z4" i="7"/>
  <c r="J4" i="9"/>
  <c r="K4" i="9" s="1"/>
  <c r="H4" i="10"/>
  <c r="I4" i="10" s="1"/>
  <c r="G6" i="10"/>
  <c r="H6" i="10" s="1"/>
  <c r="I6" i="10" s="1"/>
  <c r="I11" i="10"/>
  <c r="J11" i="10" s="1"/>
  <c r="C18" i="9"/>
  <c r="C25" i="9" s="1"/>
  <c r="C17" i="9"/>
  <c r="C24" i="9" s="1"/>
  <c r="T4" i="7"/>
  <c r="T3" i="7"/>
  <c r="AG6" i="7"/>
  <c r="W5" i="7"/>
  <c r="V4" i="7"/>
  <c r="X31" i="4" s="1"/>
  <c r="U5" i="7"/>
  <c r="O5" i="7"/>
  <c r="O3" i="7"/>
  <c r="N4" i="7"/>
  <c r="P31" i="4" s="1"/>
  <c r="F3" i="7"/>
  <c r="H31" i="4" s="1"/>
  <c r="G3" i="7"/>
  <c r="I31" i="4" s="1"/>
  <c r="D3" i="7"/>
  <c r="C21" i="9"/>
  <c r="C28" i="9" s="1"/>
  <c r="C20" i="9"/>
  <c r="C27" i="9" s="1"/>
  <c r="C19" i="9"/>
  <c r="C26" i="9" s="1"/>
  <c r="AK14" i="7"/>
  <c r="AI18" i="7"/>
  <c r="C3" i="7"/>
  <c r="E31" i="4" s="1"/>
  <c r="U31" i="4"/>
  <c r="Z31" i="4"/>
  <c r="AH31" i="4"/>
  <c r="AB31" i="4"/>
  <c r="AD31" i="4"/>
  <c r="R31" i="4"/>
  <c r="N31" i="4"/>
  <c r="AG31" i="4"/>
  <c r="AA31" i="4"/>
  <c r="Y31" i="4"/>
  <c r="M31" i="4"/>
  <c r="S31" i="4"/>
  <c r="J31" i="4"/>
  <c r="G31" i="4"/>
  <c r="AE31" i="4"/>
  <c r="T31" i="4"/>
  <c r="AC31" i="4"/>
  <c r="J17" i="10" l="1"/>
  <c r="I19" i="1" s="1"/>
  <c r="K7" i="9"/>
  <c r="D32" i="9" s="1"/>
  <c r="K31" i="4"/>
  <c r="F31" i="4"/>
  <c r="Q31" i="4"/>
  <c r="I7" i="10"/>
  <c r="N21" i="10" s="1"/>
  <c r="V31" i="4"/>
  <c r="D30" i="9"/>
  <c r="N19" i="2" s="1"/>
  <c r="AK18" i="7"/>
  <c r="D33" i="9" l="1"/>
  <c r="Q25" i="2" s="1"/>
  <c r="M20" i="9"/>
  <c r="M23" i="9" s="1"/>
  <c r="Q23" i="9" s="1"/>
  <c r="P29" i="2" s="1"/>
  <c r="AG17" i="7"/>
  <c r="AG18" i="7"/>
  <c r="AG37" i="4" s="1"/>
  <c r="AG16" i="7" s="1"/>
  <c r="Q21" i="10"/>
  <c r="S21" i="10" s="1"/>
  <c r="R26" i="1" s="1"/>
  <c r="K36" i="10"/>
  <c r="K11" i="10"/>
  <c r="K15" i="10" s="1"/>
  <c r="M15" i="10" s="1"/>
  <c r="M21" i="9" l="1"/>
  <c r="Q21" i="9" s="1"/>
  <c r="P27" i="2" s="1"/>
  <c r="Q20" i="9"/>
  <c r="P26" i="2" s="1"/>
  <c r="O23" i="9"/>
  <c r="Q29" i="2" s="1"/>
  <c r="M22" i="9"/>
  <c r="O20" i="9"/>
  <c r="Q26" i="2" s="1"/>
  <c r="K12" i="10"/>
  <c r="M12" i="10" s="1"/>
  <c r="K13" i="10"/>
  <c r="M13" i="10" s="1"/>
  <c r="AG38" i="4"/>
  <c r="K16" i="10"/>
  <c r="M16" i="10" s="1"/>
  <c r="U21" i="10"/>
  <c r="K37" i="10"/>
  <c r="K39" i="10"/>
  <c r="K38" i="10"/>
  <c r="O36" i="10"/>
  <c r="M36" i="10"/>
  <c r="M11" i="10"/>
  <c r="K14" i="10"/>
  <c r="M14" i="10" s="1"/>
  <c r="O21" i="9" l="1"/>
  <c r="Q27" i="2" s="1"/>
  <c r="Q22" i="9"/>
  <c r="P28" i="2" s="1"/>
  <c r="Q32" i="2" s="1"/>
  <c r="O22" i="9"/>
  <c r="Q28" i="2" s="1"/>
  <c r="M17" i="10"/>
  <c r="R25" i="1" s="1"/>
  <c r="M39" i="10"/>
  <c r="O39" i="10"/>
  <c r="U23" i="10"/>
  <c r="O38" i="10"/>
  <c r="M38" i="10"/>
  <c r="M37" i="10"/>
  <c r="O37" i="10"/>
  <c r="U22" i="10"/>
  <c r="U24" i="10"/>
  <c r="Q31" i="2" l="1"/>
  <c r="O40" i="10"/>
  <c r="S25" i="10"/>
  <c r="U25" i="10"/>
  <c r="M40" i="10"/>
  <c r="R27" i="1" l="1"/>
  <c r="R31" i="1" s="1"/>
</calcChain>
</file>

<file path=xl/comments1.xml><?xml version="1.0" encoding="utf-8"?>
<comments xmlns="http://schemas.openxmlformats.org/spreadsheetml/2006/main">
  <authors>
    <author>Treasurer's Office</author>
    <author>Willoughby-Eastlake Schools</author>
  </authors>
  <commentList>
    <comment ref="H3" authorId="0" shapeId="0">
      <text>
        <r>
          <rPr>
            <sz val="9"/>
            <color indexed="81"/>
            <rFont val="Franklin Gothic Book"/>
            <family val="2"/>
          </rPr>
          <t xml:space="preserve">Please use this form for any travel that includes meals and/or other expense reimbursements that have occurred on or after </t>
        </r>
        <r>
          <rPr>
            <b/>
            <sz val="9"/>
            <color indexed="81"/>
            <rFont val="Franklin Gothic Book"/>
            <family val="2"/>
          </rPr>
          <t>JANUARY 1, 2020</t>
        </r>
        <r>
          <rPr>
            <sz val="9"/>
            <color indexed="81"/>
            <rFont val="Franklin Gothic Book"/>
            <family val="2"/>
          </rPr>
          <t xml:space="preserve">.
If you are looking to be reimbursed for travel that includes meals and/or lodging expenses outside the district, please use the </t>
        </r>
        <r>
          <rPr>
            <b/>
            <sz val="9"/>
            <color indexed="81"/>
            <rFont val="Franklin Gothic Book"/>
            <family val="2"/>
          </rPr>
          <t>MEAL and TRAVEL REPORT.</t>
        </r>
        <r>
          <rPr>
            <sz val="9"/>
            <color indexed="81"/>
            <rFont val="Franklin Gothic Book"/>
            <family val="2"/>
          </rPr>
          <t xml:space="preserve">
If you are looking to be reimbursed for occasional travel within the district (with no meals or lodging expenses), or occasional travel outside the district (with no meals or lodging expenses), please use the </t>
        </r>
        <r>
          <rPr>
            <b/>
            <sz val="9"/>
            <color indexed="81"/>
            <rFont val="Franklin Gothic Book"/>
            <family val="2"/>
          </rPr>
          <t>OCCASIONAL MILEAGE REPORT</t>
        </r>
        <r>
          <rPr>
            <sz val="9"/>
            <color indexed="81"/>
            <rFont val="Franklin Gothic Book"/>
            <family val="2"/>
          </rPr>
          <t xml:space="preserve">.
</t>
        </r>
        <r>
          <rPr>
            <b/>
            <sz val="9"/>
            <color indexed="81"/>
            <rFont val="Franklin Gothic Book"/>
            <family val="2"/>
          </rPr>
          <t xml:space="preserve">NOTE: </t>
        </r>
        <r>
          <rPr>
            <sz val="9"/>
            <color indexed="81"/>
            <rFont val="Franklin Gothic Book"/>
            <family val="2"/>
          </rPr>
          <t xml:space="preserve">Mileage will not be reimbursed for travel between any of these destinations:
</t>
        </r>
        <r>
          <rPr>
            <b/>
            <sz val="9"/>
            <color indexed="81"/>
            <rFont val="Franklin Gothic Book"/>
            <family val="2"/>
          </rPr>
          <t xml:space="preserve">
(1) SOUTH HIGH SCHOOL, </t>
        </r>
        <r>
          <rPr>
            <sz val="9"/>
            <color indexed="81"/>
            <rFont val="Franklin Gothic Book"/>
            <family val="2"/>
          </rPr>
          <t>and/or</t>
        </r>
        <r>
          <rPr>
            <b/>
            <sz val="9"/>
            <color indexed="81"/>
            <rFont val="Franklin Gothic Book"/>
            <family val="2"/>
          </rPr>
          <t xml:space="preserve"> WILLOUGHBY MIDDLE
(2) JEFFERSON ELEMENTARY</t>
        </r>
        <r>
          <rPr>
            <sz val="9"/>
            <color indexed="81"/>
            <rFont val="Franklin Gothic Book"/>
            <family val="2"/>
          </rPr>
          <t xml:space="preserve"> and</t>
        </r>
        <r>
          <rPr>
            <b/>
            <sz val="9"/>
            <color indexed="81"/>
            <rFont val="Franklin Gothic Book"/>
            <family val="2"/>
          </rPr>
          <t xml:space="preserve"> EASTLAKE MIDDLE
(3) ROYALVIEW ELEMENTARY </t>
        </r>
        <r>
          <rPr>
            <sz val="9"/>
            <color indexed="81"/>
            <rFont val="Franklin Gothic Book"/>
            <family val="2"/>
          </rPr>
          <t xml:space="preserve">and </t>
        </r>
        <r>
          <rPr>
            <b/>
            <sz val="9"/>
            <color indexed="81"/>
            <rFont val="Franklin Gothic Book"/>
            <family val="2"/>
          </rPr>
          <t>WILLOWICK MIDDLE
(4) LAKE COUNTY AUDITOR, LAKE COUNTY ADMIN BLDG</t>
        </r>
        <r>
          <rPr>
            <sz val="9"/>
            <color indexed="81"/>
            <rFont val="Franklin Gothic Book"/>
            <family val="2"/>
          </rPr>
          <t xml:space="preserve"> and</t>
        </r>
        <r>
          <rPr>
            <b/>
            <sz val="9"/>
            <color indexed="81"/>
            <rFont val="Franklin Gothic Book"/>
            <family val="2"/>
          </rPr>
          <t xml:space="preserve"> LAKE COUNTY ESC
(5) US BANK,</t>
        </r>
        <r>
          <rPr>
            <sz val="9"/>
            <color indexed="81"/>
            <rFont val="Franklin Gothic Book"/>
            <family val="2"/>
          </rPr>
          <t xml:space="preserve"> and the</t>
        </r>
        <r>
          <rPr>
            <b/>
            <sz val="9"/>
            <color indexed="81"/>
            <rFont val="Franklin Gothic Book"/>
            <family val="2"/>
          </rPr>
          <t xml:space="preserve"> POST OFFICE </t>
        </r>
        <r>
          <rPr>
            <sz val="9"/>
            <color indexed="81"/>
            <rFont val="Franklin Gothic Book"/>
            <family val="2"/>
          </rPr>
          <t>on Erie St.
If you have any questions, please call the Treasurer's Office</t>
        </r>
      </text>
    </comment>
    <comment ref="X32" authorId="1" shapeId="0">
      <text>
        <r>
          <rPr>
            <b/>
            <u/>
            <sz val="10"/>
            <color indexed="81"/>
            <rFont val="Calibri"/>
            <family val="2"/>
          </rPr>
          <t>FAQ's</t>
        </r>
        <r>
          <rPr>
            <b/>
            <sz val="10"/>
            <color indexed="81"/>
            <rFont val="Calibri"/>
            <family val="2"/>
          </rPr>
          <t xml:space="preserve">
[ 1. ] DETOURS →</t>
        </r>
        <r>
          <rPr>
            <sz val="10"/>
            <color indexed="81"/>
            <rFont val="Calibri"/>
            <family val="2"/>
          </rPr>
          <t xml:space="preserve"> What if I encountered a detour? You will still be reimbursed for the shortest distance calculated in this worksheet or via a Google Map you provided. Detours will NOT be reimbursed.
</t>
        </r>
        <r>
          <rPr>
            <b/>
            <sz val="10"/>
            <color indexed="81"/>
            <rFont val="Calibri"/>
            <family val="2"/>
          </rPr>
          <t>[ 2. ] RAILROAD CROSSINGS →</t>
        </r>
        <r>
          <rPr>
            <sz val="10"/>
            <color indexed="81"/>
            <rFont val="Calibri"/>
            <family val="2"/>
          </rPr>
          <t xml:space="preserve"> What if I encountered a railroad crossing and I choose to drive an alternate route? You will still be reimbursed for the shortest distance calculated in this worksheet or via a Google Map you provided (most direct route). Alternate routes will NOT be reimbursed.
</t>
        </r>
        <r>
          <rPr>
            <b/>
            <sz val="10"/>
            <color indexed="81"/>
            <rFont val="Calibri"/>
            <family val="2"/>
          </rPr>
          <t xml:space="preserve">
[ 3. ] DIFFERENT LOCATIONS HAVE THE SAME MILEAGE CALCULATED →</t>
        </r>
        <r>
          <rPr>
            <sz val="10"/>
            <color indexed="81"/>
            <rFont val="Calibri"/>
            <family val="2"/>
          </rPr>
          <t xml:space="preserve"> Yes, there are some locations that have the exact mileage as others. For example, South High, Central Warehouse and Willoughby Middle are treated as one location. The same is true for Royalview and Willowick Middle, Longfellow and North High, and Eastlake Middle and Jefferson.
</t>
        </r>
        <r>
          <rPr>
            <b/>
            <sz val="10"/>
            <color indexed="81"/>
            <rFont val="Calibri"/>
            <family val="2"/>
          </rPr>
          <t xml:space="preserve">[ 4. ] QUICKER ROUTES → </t>
        </r>
        <r>
          <rPr>
            <sz val="10"/>
            <color indexed="81"/>
            <rFont val="Calibri"/>
            <family val="2"/>
          </rPr>
          <t>You will still be reimbursed for the shortest distance calculated in this worksheet or via a Google Map you provided. Alternate, quicker routes will NOT be reimbursed.</t>
        </r>
      </text>
    </comment>
    <comment ref="AH33" authorId="1" shapeId="0">
      <text>
        <r>
          <rPr>
            <b/>
            <sz val="12"/>
            <color indexed="81"/>
            <rFont val="Calibri"/>
            <family val="2"/>
          </rPr>
          <t>→ Did you remember to have a valid p.o. approved prior to reporting this expense?
→ Expenses are not reimbursable without a valid p.o.; petty cash cannot be used to reimburse employee expenses.
→ The total shown below will equal $0.00 unless a valid p.o. number is entered in this cell.</t>
        </r>
      </text>
    </comment>
  </commentList>
</comments>
</file>

<file path=xl/comments2.xml><?xml version="1.0" encoding="utf-8"?>
<comments xmlns="http://schemas.openxmlformats.org/spreadsheetml/2006/main">
  <authors>
    <author>Treasurer's Office</author>
    <author>Bill Parkinson</author>
    <author>Willoughby-Eastlake Schools</author>
  </authors>
  <commentList>
    <comment ref="F5" authorId="0" shapeId="0">
      <text>
        <r>
          <rPr>
            <sz val="9"/>
            <color indexed="81"/>
            <rFont val="Franklin Gothic Book"/>
            <family val="2"/>
          </rPr>
          <t>Please use this form for any travel that includes meals and/or other expense reimbursements</t>
        </r>
        <r>
          <rPr>
            <sz val="9"/>
            <color indexed="81"/>
            <rFont val="Franklin Gothic Book"/>
            <family val="2"/>
          </rPr>
          <t xml:space="preserve">. The mileage to the Columbus Convention Center also applies to the following hotels, which are connected to or across from the convention center:
Crowne Plaza @ 33 E. Nationwide Blvd.
Drury Inn &amp; Suites @ 88 E. Nationwide Blvd.
Hampton Inn @ 501 N. High St.
Hilton Downtown @ 400 N. High St.
Hyatt Regency @ 350 N. High St.
Lofts Hotel @ 55 E. Nationwide Blvd.
Red Roof Inn @ 111 E. Nationwide Blvd.
If you are looking to be reimbursed for travel that includes meals and/or lodging expenses outside the district, please use the </t>
        </r>
        <r>
          <rPr>
            <b/>
            <sz val="9"/>
            <color indexed="81"/>
            <rFont val="Franklin Gothic Book"/>
            <family val="2"/>
          </rPr>
          <t>MEAL and TRAVEL REPORT</t>
        </r>
        <r>
          <rPr>
            <sz val="9"/>
            <color indexed="81"/>
            <rFont val="Franklin Gothic Book"/>
            <family val="2"/>
          </rPr>
          <t xml:space="preserve">.
If you are looking to be reimbursed for daily travel between district locations, please use the </t>
        </r>
        <r>
          <rPr>
            <b/>
            <sz val="9"/>
            <color indexed="81"/>
            <rFont val="Franklin Gothic Book"/>
            <family val="2"/>
          </rPr>
          <t>EVERYDAY, HIGH FREQUENT TRAVEL REPORT</t>
        </r>
        <r>
          <rPr>
            <sz val="9"/>
            <color indexed="81"/>
            <rFont val="Franklin Gothic Book"/>
            <family val="2"/>
          </rPr>
          <t xml:space="preserve">. Mileage will not be reimbursed for travel between any of these destinations:
(1) </t>
        </r>
        <r>
          <rPr>
            <b/>
            <sz val="9"/>
            <color indexed="81"/>
            <rFont val="Franklin Gothic Book"/>
            <family val="2"/>
          </rPr>
          <t>SOUTH HIGH SCHOOL,</t>
        </r>
        <r>
          <rPr>
            <sz val="9"/>
            <color indexed="81"/>
            <rFont val="Franklin Gothic Book"/>
            <family val="2"/>
          </rPr>
          <t xml:space="preserve"> and/or</t>
        </r>
        <r>
          <rPr>
            <b/>
            <sz val="9"/>
            <color indexed="81"/>
            <rFont val="Franklin Gothic Book"/>
            <family val="2"/>
          </rPr>
          <t xml:space="preserve"> WILLOUGHBY MIDDLE
</t>
        </r>
        <r>
          <rPr>
            <sz val="9"/>
            <color indexed="81"/>
            <rFont val="Franklin Gothic Book"/>
            <family val="2"/>
          </rPr>
          <t xml:space="preserve">(2) </t>
        </r>
        <r>
          <rPr>
            <b/>
            <sz val="9"/>
            <color indexed="81"/>
            <rFont val="Franklin Gothic Book"/>
            <family val="2"/>
          </rPr>
          <t xml:space="preserve">JEFFERSON ELEMENTARY and EASTLAKE MIDDLE
</t>
        </r>
        <r>
          <rPr>
            <sz val="9"/>
            <color indexed="81"/>
            <rFont val="Franklin Gothic Book"/>
            <family val="2"/>
          </rPr>
          <t xml:space="preserve">(3) </t>
        </r>
        <r>
          <rPr>
            <b/>
            <sz val="9"/>
            <color indexed="81"/>
            <rFont val="Franklin Gothic Book"/>
            <family val="2"/>
          </rPr>
          <t>ROYALVIEW ELEMENTARY</t>
        </r>
        <r>
          <rPr>
            <sz val="9"/>
            <color indexed="81"/>
            <rFont val="Franklin Gothic Book"/>
            <family val="2"/>
          </rPr>
          <t xml:space="preserve"> and </t>
        </r>
        <r>
          <rPr>
            <b/>
            <sz val="9"/>
            <color indexed="81"/>
            <rFont val="Franklin Gothic Book"/>
            <family val="2"/>
          </rPr>
          <t xml:space="preserve">WILLOWICK MIDDLE
</t>
        </r>
        <r>
          <rPr>
            <sz val="9"/>
            <color indexed="81"/>
            <rFont val="Franklin Gothic Book"/>
            <family val="2"/>
          </rPr>
          <t xml:space="preserve">(4) </t>
        </r>
        <r>
          <rPr>
            <b/>
            <sz val="9"/>
            <color indexed="81"/>
            <rFont val="Franklin Gothic Book"/>
            <family val="2"/>
          </rPr>
          <t>LAKE COUNTY AUDITOR</t>
        </r>
        <r>
          <rPr>
            <sz val="9"/>
            <color indexed="81"/>
            <rFont val="Franklin Gothic Book"/>
            <family val="2"/>
          </rPr>
          <t xml:space="preserve">, </t>
        </r>
        <r>
          <rPr>
            <b/>
            <sz val="9"/>
            <color indexed="81"/>
            <rFont val="Franklin Gothic Book"/>
            <family val="2"/>
          </rPr>
          <t>LAKE COUNTY ADMIN BLDG</t>
        </r>
        <r>
          <rPr>
            <sz val="9"/>
            <color indexed="81"/>
            <rFont val="Franklin Gothic Book"/>
            <family val="2"/>
          </rPr>
          <t xml:space="preserve"> and </t>
        </r>
        <r>
          <rPr>
            <b/>
            <sz val="9"/>
            <color indexed="81"/>
            <rFont val="Franklin Gothic Book"/>
            <family val="2"/>
          </rPr>
          <t>LAKE COUNTY ESC</t>
        </r>
        <r>
          <rPr>
            <sz val="9"/>
            <color indexed="81"/>
            <rFont val="Franklin Gothic Book"/>
            <family val="2"/>
          </rPr>
          <t xml:space="preserve">
(5) </t>
        </r>
        <r>
          <rPr>
            <b/>
            <sz val="9"/>
            <color indexed="81"/>
            <rFont val="Franklin Gothic Book"/>
            <family val="2"/>
          </rPr>
          <t xml:space="preserve">US BANK </t>
        </r>
        <r>
          <rPr>
            <sz val="9"/>
            <color indexed="81"/>
            <rFont val="Franklin Gothic Book"/>
            <family val="2"/>
          </rPr>
          <t xml:space="preserve">and the </t>
        </r>
        <r>
          <rPr>
            <b/>
            <sz val="9"/>
            <color indexed="81"/>
            <rFont val="Franklin Gothic Book"/>
            <family val="2"/>
          </rPr>
          <t>POST OFFICE</t>
        </r>
      </text>
    </comment>
    <comment ref="L5" authorId="0" shapeId="0">
      <text>
        <r>
          <rPr>
            <sz val="9"/>
            <color indexed="81"/>
            <rFont val="Franklin Gothic Book"/>
            <family val="2"/>
          </rPr>
          <t>Please use this form for any travel that includes meals and/or other expense reimbursements</t>
        </r>
        <r>
          <rPr>
            <sz val="9"/>
            <color indexed="81"/>
            <rFont val="Franklin Gothic Book"/>
            <family val="2"/>
          </rPr>
          <t xml:space="preserve">. The mileage to the Columbus Convention Center also applies to the following hotels, which are connected to or across from the convention center:
Crowne Plaza @ 33 E. Nationwide Blvd.
Drury Inn &amp; Suites @ 88 E. Nationwide Blvd.
Hampton Inn @ 501 N. High St.
Hilton Downtown @ 400 N. High St.
Hyatt Regency @ 350 N. High St.
Lofts Hotel @ 55 E. Nationwide Blvd.
Red Roof Inn @ 111 E. Nationwide Blvd.
If you are looking to be reimbursed for travel that includes meals and/or lodging expenses outside the district, please use the </t>
        </r>
        <r>
          <rPr>
            <b/>
            <sz val="9"/>
            <color indexed="81"/>
            <rFont val="Franklin Gothic Book"/>
            <family val="2"/>
          </rPr>
          <t>MEAL and TRAVEL REPORT</t>
        </r>
        <r>
          <rPr>
            <sz val="9"/>
            <color indexed="81"/>
            <rFont val="Franklin Gothic Book"/>
            <family val="2"/>
          </rPr>
          <t xml:space="preserve">.
If you are looking to be reimbursed for daily travel between district locations, please use the </t>
        </r>
        <r>
          <rPr>
            <b/>
            <sz val="9"/>
            <color indexed="81"/>
            <rFont val="Franklin Gothic Book"/>
            <family val="2"/>
          </rPr>
          <t>EVERYDAY, HIGH FREQUENT TRAVEL REPORT</t>
        </r>
        <r>
          <rPr>
            <sz val="9"/>
            <color indexed="81"/>
            <rFont val="Franklin Gothic Book"/>
            <family val="2"/>
          </rPr>
          <t xml:space="preserve">. Mileage will not be reimbursed for travel between any of these destinations:
(1) </t>
        </r>
        <r>
          <rPr>
            <b/>
            <sz val="9"/>
            <color indexed="81"/>
            <rFont val="Franklin Gothic Book"/>
            <family val="2"/>
          </rPr>
          <t>SOUTH HIGH SCHOOL,</t>
        </r>
        <r>
          <rPr>
            <sz val="9"/>
            <color indexed="81"/>
            <rFont val="Franklin Gothic Book"/>
            <family val="2"/>
          </rPr>
          <t xml:space="preserve"> and/or</t>
        </r>
        <r>
          <rPr>
            <b/>
            <sz val="9"/>
            <color indexed="81"/>
            <rFont val="Franklin Gothic Book"/>
            <family val="2"/>
          </rPr>
          <t xml:space="preserve"> WILLOUGHBY MIDDLE
</t>
        </r>
        <r>
          <rPr>
            <sz val="9"/>
            <color indexed="81"/>
            <rFont val="Franklin Gothic Book"/>
            <family val="2"/>
          </rPr>
          <t xml:space="preserve">(2) </t>
        </r>
        <r>
          <rPr>
            <b/>
            <sz val="9"/>
            <color indexed="81"/>
            <rFont val="Franklin Gothic Book"/>
            <family val="2"/>
          </rPr>
          <t xml:space="preserve">JEFFERSON ELEMENTARY and EASTLAKE MIDDLE
</t>
        </r>
        <r>
          <rPr>
            <sz val="9"/>
            <color indexed="81"/>
            <rFont val="Franklin Gothic Book"/>
            <family val="2"/>
          </rPr>
          <t xml:space="preserve">(3) </t>
        </r>
        <r>
          <rPr>
            <b/>
            <sz val="9"/>
            <color indexed="81"/>
            <rFont val="Franklin Gothic Book"/>
            <family val="2"/>
          </rPr>
          <t>ROYALVIEW ELEMENTARY</t>
        </r>
        <r>
          <rPr>
            <sz val="9"/>
            <color indexed="81"/>
            <rFont val="Franklin Gothic Book"/>
            <family val="2"/>
          </rPr>
          <t xml:space="preserve"> and </t>
        </r>
        <r>
          <rPr>
            <b/>
            <sz val="9"/>
            <color indexed="81"/>
            <rFont val="Franklin Gothic Book"/>
            <family val="2"/>
          </rPr>
          <t xml:space="preserve">WILLOWICK MIDDLE
</t>
        </r>
        <r>
          <rPr>
            <sz val="9"/>
            <color indexed="81"/>
            <rFont val="Franklin Gothic Book"/>
            <family val="2"/>
          </rPr>
          <t xml:space="preserve">(4) </t>
        </r>
        <r>
          <rPr>
            <b/>
            <sz val="9"/>
            <color indexed="81"/>
            <rFont val="Franklin Gothic Book"/>
            <family val="2"/>
          </rPr>
          <t>LAKE COUNTY AUDITOR</t>
        </r>
        <r>
          <rPr>
            <sz val="9"/>
            <color indexed="81"/>
            <rFont val="Franklin Gothic Book"/>
            <family val="2"/>
          </rPr>
          <t xml:space="preserve">, </t>
        </r>
        <r>
          <rPr>
            <b/>
            <sz val="9"/>
            <color indexed="81"/>
            <rFont val="Franklin Gothic Book"/>
            <family val="2"/>
          </rPr>
          <t>LAKE COUNTY ADMIN BLDG</t>
        </r>
        <r>
          <rPr>
            <sz val="9"/>
            <color indexed="81"/>
            <rFont val="Franklin Gothic Book"/>
            <family val="2"/>
          </rPr>
          <t xml:space="preserve"> and </t>
        </r>
        <r>
          <rPr>
            <b/>
            <sz val="9"/>
            <color indexed="81"/>
            <rFont val="Franklin Gothic Book"/>
            <family val="2"/>
          </rPr>
          <t>LAKE COUNTY ESC</t>
        </r>
        <r>
          <rPr>
            <sz val="9"/>
            <color indexed="81"/>
            <rFont val="Franklin Gothic Book"/>
            <family val="2"/>
          </rPr>
          <t xml:space="preserve">
(5) </t>
        </r>
        <r>
          <rPr>
            <b/>
            <sz val="9"/>
            <color indexed="81"/>
            <rFont val="Franklin Gothic Book"/>
            <family val="2"/>
          </rPr>
          <t xml:space="preserve">US BANK </t>
        </r>
        <r>
          <rPr>
            <sz val="9"/>
            <color indexed="81"/>
            <rFont val="Franklin Gothic Book"/>
            <family val="2"/>
          </rPr>
          <t xml:space="preserve">and the </t>
        </r>
        <r>
          <rPr>
            <b/>
            <sz val="9"/>
            <color indexed="81"/>
            <rFont val="Franklin Gothic Book"/>
            <family val="2"/>
          </rPr>
          <t>POST OFFICE</t>
        </r>
        <r>
          <rPr>
            <sz val="9"/>
            <color indexed="81"/>
            <rFont val="Franklin Gothic Book"/>
            <family val="2"/>
          </rPr>
          <t xml:space="preserve"> on Erie St.</t>
        </r>
      </text>
    </comment>
    <comment ref="Q5" authorId="1" shapeId="0">
      <text>
        <r>
          <rPr>
            <sz val="9"/>
            <color indexed="81"/>
            <rFont val="Calibri"/>
            <family val="2"/>
          </rPr>
          <t>If any "</t>
        </r>
        <r>
          <rPr>
            <b/>
            <sz val="9"/>
            <color indexed="81"/>
            <rFont val="Calibri"/>
            <family val="2"/>
          </rPr>
          <t>OTHER</t>
        </r>
        <r>
          <rPr>
            <sz val="9"/>
            <color indexed="81"/>
            <rFont val="Calibri"/>
            <family val="2"/>
          </rPr>
          <t>" expense, such as parking, was charged to the District credit card, please use the drop down box on the cell to the right and mark this cell "</t>
        </r>
        <r>
          <rPr>
            <b/>
            <sz val="9"/>
            <color indexed="81"/>
            <rFont val="Calibri"/>
            <family val="2"/>
          </rPr>
          <t>DISTRICT CARD</t>
        </r>
        <r>
          <rPr>
            <sz val="9"/>
            <color indexed="81"/>
            <rFont val="Calibri"/>
            <family val="2"/>
          </rPr>
          <t>". Please also report any of these expenses below. Please also note that these expenses are not reimbursable to the employee.
If any meal or lodging expense was paid by an employee, please use the drop down box on the cell to the right and mark this cell "</t>
        </r>
        <r>
          <rPr>
            <b/>
            <sz val="9"/>
            <color indexed="81"/>
            <rFont val="Calibri"/>
            <family val="2"/>
          </rPr>
          <t>EMPLOYEE PAID</t>
        </r>
        <r>
          <rPr>
            <sz val="9"/>
            <color indexed="81"/>
            <rFont val="Calibri"/>
            <family val="2"/>
          </rPr>
          <t>". Please also report any of these expenses below. Please note that any expense paid by the employee with a personal credit card, is not reimbursable, even if the expense is related to District business.</t>
        </r>
      </text>
    </comment>
    <comment ref="H6" authorId="2" shapeId="0">
      <text>
        <r>
          <rPr>
            <sz val="10"/>
            <color indexed="81"/>
            <rFont val="Franklin Gothic Book"/>
            <family val="2"/>
          </rPr>
          <t xml:space="preserve">If one of the following destinations is selected, please input the total miles traveled.
</t>
        </r>
        <r>
          <rPr>
            <b/>
            <sz val="10"/>
            <color indexed="81"/>
            <rFont val="Franklin Gothic Book"/>
            <family val="2"/>
          </rPr>
          <t>*** NO TRAVEL ***
*** HOME VISIT ***
*** OTHER LOCATION ***</t>
        </r>
        <r>
          <rPr>
            <sz val="10"/>
            <color indexed="81"/>
            <rFont val="Franklin Gothic Book"/>
            <family val="2"/>
          </rPr>
          <t xml:space="preserve">
Otherwise, these boxes will remain blank and the total miles traveled will appear in the section below (see black line with arrows to the lower right of this worksheet).</t>
        </r>
      </text>
    </comment>
    <comment ref="N6" authorId="2" shapeId="0">
      <text>
        <r>
          <rPr>
            <sz val="10"/>
            <color indexed="81"/>
            <rFont val="Franklin Gothic Book"/>
            <family val="2"/>
          </rPr>
          <t xml:space="preserve">If one of the following destinations is selected, please input the total miles traveled.
</t>
        </r>
        <r>
          <rPr>
            <b/>
            <sz val="10"/>
            <color indexed="81"/>
            <rFont val="Franklin Gothic Book"/>
            <family val="2"/>
          </rPr>
          <t>*** NO TRAVEL ***
*** HOME VISIT ***
*** OTHER LOCATION ***</t>
        </r>
        <r>
          <rPr>
            <sz val="10"/>
            <color indexed="81"/>
            <rFont val="Franklin Gothic Book"/>
            <family val="2"/>
          </rPr>
          <t xml:space="preserve">
Otherwise, these boxes will remain blank and the total miles traveled will appear in the section below (see black line with arrows to the lower right of this worksheet).</t>
        </r>
      </text>
    </comment>
    <comment ref="P6" authorId="2" shapeId="0">
      <text>
        <r>
          <rPr>
            <b/>
            <sz val="9"/>
            <color indexed="81"/>
            <rFont val="Tahoma"/>
            <family val="2"/>
          </rPr>
          <t xml:space="preserve">AIRLINE TICKET GUIDELINES:
</t>
        </r>
        <r>
          <rPr>
            <sz val="9"/>
            <color indexed="81"/>
            <rFont val="Tahoma"/>
            <family val="2"/>
          </rPr>
          <t>1. Only coach class tickets, or their equivalent, may be purchased.
2. The Ohio Ethics Commission has issued Advisory Opinion No. 91-010, which prohibits the personal use of frequent flyer credits by school employees when the personal rewards have been accrued during official state business travel. This Opinion applies to all District travelers.</t>
        </r>
      </text>
    </comment>
    <comment ref="H19" authorId="2" shapeId="0">
      <text>
        <r>
          <rPr>
            <b/>
            <u/>
            <sz val="10"/>
            <color indexed="81"/>
            <rFont val="Calibri"/>
            <family val="2"/>
          </rPr>
          <t>FAQ's</t>
        </r>
        <r>
          <rPr>
            <b/>
            <sz val="10"/>
            <color indexed="81"/>
            <rFont val="Calibri"/>
            <family val="2"/>
          </rPr>
          <t xml:space="preserve">
[ 1. ] DETOURS →</t>
        </r>
        <r>
          <rPr>
            <sz val="10"/>
            <color indexed="81"/>
            <rFont val="Calibri"/>
            <family val="2"/>
          </rPr>
          <t xml:space="preserve"> What if I encountered a detour? You will still be reimbursed for the shortest distance calculated in this worksheet or via a Google Map you provided. Detours will NOT be reimbursed.
</t>
        </r>
        <r>
          <rPr>
            <b/>
            <sz val="10"/>
            <color indexed="81"/>
            <rFont val="Calibri"/>
            <family val="2"/>
          </rPr>
          <t>[ 2. ] RAILROAD CROSSINGS →</t>
        </r>
        <r>
          <rPr>
            <sz val="10"/>
            <color indexed="81"/>
            <rFont val="Calibri"/>
            <family val="2"/>
          </rPr>
          <t xml:space="preserve"> What if I encountered a railroad crossing and I choose to drive an alternate route? You will still be reimbursed for the shortest distance calculated in this worksheet or via a Google Map you provided (most direct route). Alternate routes will NOT be reimbursed.
</t>
        </r>
        <r>
          <rPr>
            <b/>
            <sz val="10"/>
            <color indexed="81"/>
            <rFont val="Calibri"/>
            <family val="2"/>
          </rPr>
          <t xml:space="preserve">
[ 3. ] DIFFERENT LOCATIONS HAVE THE SAME MILEAGE CALCULATED →</t>
        </r>
        <r>
          <rPr>
            <sz val="10"/>
            <color indexed="81"/>
            <rFont val="Calibri"/>
            <family val="2"/>
          </rPr>
          <t xml:space="preserve"> Yes, there are some locations that have the exact mileage as others. For example,  South High, Central Warehouse and Willoughby Middle are treated as one location. The same is true for Royalview and Willowick Middle, Longfellow and North High, and Eastlake Middle and Jefferson.
</t>
        </r>
        <r>
          <rPr>
            <b/>
            <sz val="10"/>
            <color indexed="81"/>
            <rFont val="Calibri"/>
            <family val="2"/>
          </rPr>
          <t xml:space="preserve">[ 4. ] QUICKER ROUTES → </t>
        </r>
        <r>
          <rPr>
            <sz val="10"/>
            <color indexed="81"/>
            <rFont val="Calibri"/>
            <family val="2"/>
          </rPr>
          <t>You will still be reimbursed for the shortest distance calculated in this worksheet or via a Google Map you provided. Alternate, quicker routes will NOT be reimbursed.</t>
        </r>
      </text>
    </comment>
    <comment ref="Q23" authorId="2" shapeId="0">
      <text>
        <r>
          <rPr>
            <b/>
            <sz val="12"/>
            <color indexed="81"/>
            <rFont val="Calibri"/>
            <family val="2"/>
          </rPr>
          <t xml:space="preserve">→ </t>
        </r>
        <r>
          <rPr>
            <b/>
            <sz val="12"/>
            <color indexed="81"/>
            <rFont val="Calibri"/>
            <family val="2"/>
          </rPr>
          <t xml:space="preserve">Did you remember to have a valid p.o. approved prior to reporting this expense?
</t>
        </r>
        <r>
          <rPr>
            <b/>
            <sz val="12"/>
            <color indexed="81"/>
            <rFont val="Calibri"/>
            <family val="2"/>
          </rPr>
          <t xml:space="preserve">→ </t>
        </r>
        <r>
          <rPr>
            <b/>
            <sz val="12"/>
            <color indexed="81"/>
            <rFont val="Calibri"/>
            <family val="2"/>
          </rPr>
          <t xml:space="preserve">Expenses are not reimbursable without a valid p.o.; petty cash cannot be used to reimburse employee expenses.
</t>
        </r>
        <r>
          <rPr>
            <b/>
            <sz val="12"/>
            <color indexed="81"/>
            <rFont val="Calibri"/>
            <family val="2"/>
          </rPr>
          <t xml:space="preserve">→ </t>
        </r>
        <r>
          <rPr>
            <b/>
            <sz val="12"/>
            <color indexed="81"/>
            <rFont val="Calibri"/>
            <family val="2"/>
          </rPr>
          <t>The total shown below will equal $0.00 unless a valid p.o. number is entered in this cell.</t>
        </r>
      </text>
    </comment>
  </commentList>
</comments>
</file>

<file path=xl/comments3.xml><?xml version="1.0" encoding="utf-8"?>
<comments xmlns="http://schemas.openxmlformats.org/spreadsheetml/2006/main">
  <authors>
    <author>Treasurer's Office</author>
    <author>Willoughby-Eastlake Schools</author>
    <author>Arlene Herbert</author>
  </authors>
  <commentList>
    <comment ref="G5" authorId="0" shapeId="0">
      <text>
        <r>
          <rPr>
            <sz val="9"/>
            <color indexed="81"/>
            <rFont val="Franklin Gothic Book"/>
            <family val="2"/>
          </rPr>
          <t xml:space="preserve">Please use this form for any travel that includes meals and/or other expense reimbursements.   
The mileage to the Columbus Convention Center also appplies to the following hotels, which are connected to or across from the convention center:
Crowne Plaza @ 33 E. Nationwide Blvd.
Drury Inn &amp; Suites @ 88 E. Nationwide Blvd.
Hampton Inn @ 501 N. High St.
Hilton Downtown @ 400 N. High St.
Hyatt Regency @ 350 N. High St.
Lofts Hotel @ 55 E. Nationwide Blvd.
Red Roof Inn @ 111 E. Nationwide Blvd.
If you are looking to be reimbursed for occasional travel within the district (with no meals or lodging expenses), or occasional travel outside the district (with no meals or lodging expenses), please use the </t>
        </r>
        <r>
          <rPr>
            <b/>
            <sz val="9"/>
            <color indexed="81"/>
            <rFont val="Franklin Gothic Book"/>
            <family val="2"/>
          </rPr>
          <t>OCCASIONAL MILEAGE REPORT</t>
        </r>
        <r>
          <rPr>
            <sz val="9"/>
            <color indexed="81"/>
            <rFont val="Franklin Gothic Book"/>
            <family val="2"/>
          </rPr>
          <t xml:space="preserve">.
If you are looking to be reimbursed for daily travel between district locations, please use the </t>
        </r>
        <r>
          <rPr>
            <b/>
            <sz val="9"/>
            <color indexed="81"/>
            <rFont val="Franklin Gothic Book"/>
            <family val="2"/>
          </rPr>
          <t>EVERYDAY, HIGH FREQUENT TRAVEL REPORT</t>
        </r>
        <r>
          <rPr>
            <sz val="9"/>
            <color indexed="81"/>
            <rFont val="Franklin Gothic Book"/>
            <family val="2"/>
          </rPr>
          <t>. Mileage will not be reimbursed for travel between any of these destinations:</t>
        </r>
        <r>
          <rPr>
            <b/>
            <sz val="9"/>
            <color indexed="81"/>
            <rFont val="Franklin Gothic Book"/>
            <family val="2"/>
          </rPr>
          <t xml:space="preserve">
(1) SOUTH HIGH SCHOOL </t>
        </r>
        <r>
          <rPr>
            <sz val="9"/>
            <color indexed="81"/>
            <rFont val="Franklin Gothic Book"/>
            <family val="2"/>
          </rPr>
          <t>and/or</t>
        </r>
        <r>
          <rPr>
            <b/>
            <sz val="9"/>
            <color indexed="81"/>
            <rFont val="Franklin Gothic Book"/>
            <family val="2"/>
          </rPr>
          <t xml:space="preserve"> WILLOUGHBY MIDDLE
(2) JEFFERSON ELEMENTARY </t>
        </r>
        <r>
          <rPr>
            <sz val="9"/>
            <color indexed="81"/>
            <rFont val="Franklin Gothic Book"/>
            <family val="2"/>
          </rPr>
          <t>and</t>
        </r>
        <r>
          <rPr>
            <b/>
            <sz val="9"/>
            <color indexed="81"/>
            <rFont val="Franklin Gothic Book"/>
            <family val="2"/>
          </rPr>
          <t xml:space="preserve"> EASTLAKE MIDDLE
(3) ROYALVIEW ELEMENTARY </t>
        </r>
        <r>
          <rPr>
            <sz val="9"/>
            <color indexed="81"/>
            <rFont val="Franklin Gothic Book"/>
            <family val="2"/>
          </rPr>
          <t>and</t>
        </r>
        <r>
          <rPr>
            <b/>
            <sz val="9"/>
            <color indexed="81"/>
            <rFont val="Franklin Gothic Book"/>
            <family val="2"/>
          </rPr>
          <t xml:space="preserve"> WILLOWICK MIDDLE
(4) LAKE COUNTY AUDITOR, LAKE COUNTY ADMIN BLDG </t>
        </r>
        <r>
          <rPr>
            <sz val="9"/>
            <color indexed="81"/>
            <rFont val="Franklin Gothic Book"/>
            <family val="2"/>
          </rPr>
          <t>and</t>
        </r>
        <r>
          <rPr>
            <b/>
            <sz val="9"/>
            <color indexed="81"/>
            <rFont val="Franklin Gothic Book"/>
            <family val="2"/>
          </rPr>
          <t xml:space="preserve"> LAKE COUNTY ESC
(5) US BANK </t>
        </r>
        <r>
          <rPr>
            <sz val="9"/>
            <color indexed="81"/>
            <rFont val="Franklin Gothic Book"/>
            <family val="2"/>
          </rPr>
          <t>and the</t>
        </r>
        <r>
          <rPr>
            <b/>
            <sz val="9"/>
            <color indexed="81"/>
            <rFont val="Franklin Gothic Book"/>
            <family val="2"/>
          </rPr>
          <t xml:space="preserve"> POST OFFICE </t>
        </r>
        <r>
          <rPr>
            <sz val="9"/>
            <color indexed="81"/>
            <rFont val="Franklin Gothic Book"/>
            <family val="2"/>
          </rPr>
          <t>on Erie St.</t>
        </r>
      </text>
    </comment>
    <comment ref="I6" authorId="1" shapeId="0">
      <text>
        <r>
          <rPr>
            <sz val="10"/>
            <color indexed="81"/>
            <rFont val="Franklin Gothic Book"/>
            <family val="2"/>
          </rPr>
          <t xml:space="preserve">If one of the following destinations is selected, please input the total miles traveled.
</t>
        </r>
        <r>
          <rPr>
            <b/>
            <sz val="10"/>
            <color indexed="81"/>
            <rFont val="Franklin Gothic Book"/>
            <family val="2"/>
          </rPr>
          <t>*** NO TRAVEL ***
*** HOME VISIT ***
*** OTHER LOCATION ***</t>
        </r>
        <r>
          <rPr>
            <sz val="10"/>
            <color indexed="81"/>
            <rFont val="Franklin Gothic Book"/>
            <family val="2"/>
          </rPr>
          <t xml:space="preserve">
Otherwise, these boxes will remain blank and the total miles traveled will appear in the section below (see black line with arrows to the lower right of this worksheet).</t>
        </r>
      </text>
    </comment>
    <comment ref="Q6" authorId="1" shapeId="0">
      <text>
        <r>
          <rPr>
            <b/>
            <sz val="9"/>
            <color indexed="81"/>
            <rFont val="Tahoma"/>
            <family val="2"/>
          </rPr>
          <t xml:space="preserve">AIRLINE TICKET GUIDELINES:
</t>
        </r>
        <r>
          <rPr>
            <sz val="9"/>
            <color indexed="81"/>
            <rFont val="Tahoma"/>
            <family val="2"/>
          </rPr>
          <t>1. Only coach class tickets, or their equivalent, may be purchased.
2. The Ohio Ethics Commission has issued Advisory Opinion No. 91-010, which prohibits the personal use of frequent flyer credits by school employees when the personal rewards have been accrued during official state business travel. This Opinion applies to all District travelers.</t>
        </r>
      </text>
    </comment>
    <comment ref="N7" authorId="2" shapeId="0">
      <text>
        <r>
          <rPr>
            <sz val="9"/>
            <color indexed="81"/>
            <rFont val="Tahoma"/>
            <family val="2"/>
          </rPr>
          <t>Meal Guidelines
A. The meal per diem allocation for in-state travel is $50 per day. 
B. The first and last day of travel will be 75% of the daily per diem amount. 
C. Out-of-state travel follows GSA.gov (General Service Administration) for the per diem amount for the location of the conference. 
D. Receipts are not required. 
E. District credit cards shall not be used for meals and incidentals associated with professional development unless prior approval is received from the Superintendent or Treasurer.
F. Meal per diems are not allowed for same-day, local travel.</t>
        </r>
      </text>
    </comment>
    <comment ref="N9" authorId="2" shapeId="0">
      <text>
        <r>
          <rPr>
            <sz val="9"/>
            <color indexed="81"/>
            <rFont val="Tahoma"/>
            <family val="2"/>
          </rPr>
          <t>Meal Guidelines
A. The meal per diem allocation for in-state travel is $50 per day. 
B. The first and last day of travel will be 75% of the daily per diem amount. 
C. Out-of-state travel follows GSA.gov (General Service Administration) for the per diem amount for the location of the conference. 
D. Receipts are not required. 
E. District credit cards shall not be used for meals and incidentals associated with professional development unless prior approval is received from the Superintendent or Treasurer.
F. Meal per diems are not allowed for same-day, local travel.</t>
        </r>
      </text>
    </comment>
    <comment ref="N11" authorId="2" shapeId="0">
      <text>
        <r>
          <rPr>
            <sz val="9"/>
            <color indexed="81"/>
            <rFont val="Tahoma"/>
            <family val="2"/>
          </rPr>
          <t>Meal Guidelines
A. The meal per diem allocation for in-state travel is $50 per day. 
B. The first and last day of travel will be 75% of the daily per diem amount. 
C. Out-of-state travel follows GSA.gov (General Service Administration) for the per diem amount for the location of the conference. 
D. Receipts are not required. 
E. District credit cards shall not be used for meals and incidentals associated with professional development unless prior approval is received from the Superintendent or Treasurer.
F. Meal per diems are not allowed for same-day, local travel.</t>
        </r>
      </text>
    </comment>
    <comment ref="N13" authorId="2" shapeId="0">
      <text>
        <r>
          <rPr>
            <sz val="9"/>
            <color indexed="81"/>
            <rFont val="Tahoma"/>
            <family val="2"/>
          </rPr>
          <t>Meal Guidelines
A. The meal per diem allocation for in-state travel is $50 per day. 
B. The first and last day of travel will be 75% of the daily per diem amount. 
C. Out-of-state travel follows GSA.gov (General Service Administration) for the per diem amount for the location of the conference. 
D. Receipts are not required. 
E. District credit cards shall not be used for meals and incidentals associated with professional development unless prior approval is received from the Superintendent or Treasurer.
F. Meal per diems are not allowed for same-day, local travel.</t>
        </r>
      </text>
    </comment>
    <comment ref="N15" authorId="2" shapeId="0">
      <text>
        <r>
          <rPr>
            <b/>
            <sz val="9"/>
            <color indexed="81"/>
            <rFont val="Tahoma"/>
            <family val="2"/>
          </rPr>
          <t xml:space="preserve">Meal Guidelines
</t>
        </r>
        <r>
          <rPr>
            <sz val="9"/>
            <color indexed="81"/>
            <rFont val="Tahoma"/>
            <family val="2"/>
          </rPr>
          <t xml:space="preserve">A. The meal per diem allocation for in-state travel is $50 per day. 
B. The first and last day of travel will be 75% of the daily per diem amount. 
C. Out-of-state travel follows GSA.gov (General Service Administration) for the per diem amount for the location of the conference. 
D. Receipts are not required. 
E. District credit cards shall not be used for meals and incidentals associated with professional development unless prior approval is received from the Superintendent or Treasurer.
F. Meal per diems are not allowed for same-day, local travel.
</t>
        </r>
      </text>
    </comment>
    <comment ref="N17" authorId="2" shapeId="0">
      <text>
        <r>
          <rPr>
            <sz val="9"/>
            <color indexed="81"/>
            <rFont val="Tahoma"/>
            <family val="2"/>
          </rPr>
          <t xml:space="preserve">Meal Guidelines
A. The meal per diem allocation for in-state travel is $50 per day. 
B. The first and last day of travel will be 75% of the daily per diem amount. 
C. Out-of-state travel follows GSA.gov (General Service Administration) for the per diem amount for the location of the conference. 
D. Receipts are not required. 
E. District credit cards shall not be used for meals and incidentals associated with professional development unless prior approval is received from the Superintendent or Treasurer.
F. Meal per diems are not allowed for same-day, local travel.
</t>
        </r>
      </text>
    </comment>
    <comment ref="I20" authorId="1" shapeId="0">
      <text>
        <r>
          <rPr>
            <b/>
            <u/>
            <sz val="10"/>
            <color indexed="81"/>
            <rFont val="Calibri"/>
            <family val="2"/>
          </rPr>
          <t>FAQ's</t>
        </r>
        <r>
          <rPr>
            <b/>
            <sz val="10"/>
            <color indexed="81"/>
            <rFont val="Calibri"/>
            <family val="2"/>
          </rPr>
          <t xml:space="preserve">
[ 1. ] DETOURS →</t>
        </r>
        <r>
          <rPr>
            <sz val="10"/>
            <color indexed="81"/>
            <rFont val="Calibri"/>
            <family val="2"/>
          </rPr>
          <t xml:space="preserve"> What if I encountered a detour? You will still be reimbursed for the shortest distance calculated in this worksheet or via a Google Map you provided. Detours will NOT be reimbursed.
</t>
        </r>
        <r>
          <rPr>
            <b/>
            <sz val="10"/>
            <color indexed="81"/>
            <rFont val="Calibri"/>
            <family val="2"/>
          </rPr>
          <t>[ 2. ] RAILROAD CROSSINGS →</t>
        </r>
        <r>
          <rPr>
            <sz val="10"/>
            <color indexed="81"/>
            <rFont val="Calibri"/>
            <family val="2"/>
          </rPr>
          <t xml:space="preserve"> What if I encountered a railroad crossing and I choose to drive an alternate route? You will still be reimbursed for the shortest distance calculated in this worksheet or via a Google Map you provided (most direct route). Alternate routes will NOT be reimbursed.
</t>
        </r>
        <r>
          <rPr>
            <b/>
            <sz val="10"/>
            <color indexed="81"/>
            <rFont val="Calibri"/>
            <family val="2"/>
          </rPr>
          <t xml:space="preserve">
[ 3. ] DIFFERENT LOCATIONS HAVE THE SAME MILEAGE CALCULATED →</t>
        </r>
        <r>
          <rPr>
            <sz val="10"/>
            <color indexed="81"/>
            <rFont val="Calibri"/>
            <family val="2"/>
          </rPr>
          <t xml:space="preserve"> Yes, there are some locations that have the exact mileage as others. For example, South High, Central Warehouse and Willoughby Middle are treated as one location. The same is true for Royalview and Willowick Middle, Longfellow and North High, and Eastlake Middle and Jefferson.
</t>
        </r>
        <r>
          <rPr>
            <b/>
            <sz val="10"/>
            <color indexed="81"/>
            <rFont val="Calibri"/>
            <family val="2"/>
          </rPr>
          <t xml:space="preserve">[ 4. ] QUICKER ROUTES → </t>
        </r>
        <r>
          <rPr>
            <sz val="10"/>
            <color indexed="81"/>
            <rFont val="Calibri"/>
            <family val="2"/>
          </rPr>
          <t>You will still be reimbursed for the shortest distance calculated in this worksheet or via a Google Map you provided. Alternate, quicker routes will NOT be reimbursed.</t>
        </r>
      </text>
    </comment>
    <comment ref="O24" authorId="1" shapeId="0">
      <text>
        <r>
          <rPr>
            <b/>
            <sz val="12"/>
            <color indexed="81"/>
            <rFont val="Calibri"/>
            <family val="2"/>
          </rPr>
          <t>→ Did you remember to have a valid p.o. approved prior to reporting this expense?
→ Expenses are not reimbursable without a valid p.o.; petty cash cannot be used to reimburse employee expenses.
→ The total shown below will equal $0.00 unless a valid p.o. number is entered in this cell.</t>
        </r>
      </text>
    </comment>
  </commentList>
</comments>
</file>

<file path=xl/sharedStrings.xml><?xml version="1.0" encoding="utf-8"?>
<sst xmlns="http://schemas.openxmlformats.org/spreadsheetml/2006/main" count="878" uniqueCount="390">
  <si>
    <t>Employee Name:</t>
  </si>
  <si>
    <t>Title:</t>
  </si>
  <si>
    <t>Date Prepared:</t>
  </si>
  <si>
    <t>Date</t>
  </si>
  <si>
    <t>mm-dd-yy</t>
  </si>
  <si>
    <t>From:</t>
  </si>
  <si>
    <t>To:</t>
  </si>
  <si>
    <t>Enter Reason for Travel and Event Traveled To:</t>
  </si>
  <si>
    <t>OTHER</t>
  </si>
  <si>
    <t>Signature of Employee</t>
  </si>
  <si>
    <t>Signature of Approving Administrator</t>
  </si>
  <si>
    <t>Selected</t>
  </si>
  <si>
    <t>Col #1</t>
  </si>
  <si>
    <t>From #1</t>
  </si>
  <si>
    <t>*** NO TRAVEL ***</t>
  </si>
  <si>
    <t>To #1</t>
  </si>
  <si>
    <t>From #2</t>
  </si>
  <si>
    <t>*** HOME VISIT ***</t>
  </si>
  <si>
    <t>To #2</t>
  </si>
  <si>
    <t>*** OTHER LOCATION ***</t>
  </si>
  <si>
    <t>From #3</t>
  </si>
  <si>
    <t>To #3</t>
  </si>
  <si>
    <t>From #4</t>
  </si>
  <si>
    <t>To #4</t>
  </si>
  <si>
    <t>From #5</t>
  </si>
  <si>
    <t>BOE</t>
  </si>
  <si>
    <t>To #5</t>
  </si>
  <si>
    <t>From #6</t>
  </si>
  <si>
    <t>To #6</t>
  </si>
  <si>
    <t>TRIP</t>
  </si>
  <si>
    <t>F/T #1</t>
  </si>
  <si>
    <t>F/T #2</t>
  </si>
  <si>
    <t>F/T #3</t>
  </si>
  <si>
    <t>F/T #4</t>
  </si>
  <si>
    <t>F/T #5</t>
  </si>
  <si>
    <t>F/T #6</t>
  </si>
  <si>
    <t>WE</t>
  </si>
  <si>
    <t>Reporting Month:</t>
  </si>
  <si>
    <t>01</t>
  </si>
  <si>
    <t>02</t>
  </si>
  <si>
    <t>03</t>
  </si>
  <si>
    <t>04</t>
  </si>
  <si>
    <t>05</t>
  </si>
  <si>
    <t>06</t>
  </si>
  <si>
    <t>07</t>
  </si>
  <si>
    <t>08</t>
  </si>
  <si>
    <t>09</t>
  </si>
  <si>
    <t>From</t>
  </si>
  <si>
    <t>To</t>
  </si>
  <si>
    <t>Total Miles</t>
  </si>
  <si>
    <t>Total Miles Traveled</t>
  </si>
  <si>
    <t>Amount to Reimbursed</t>
  </si>
  <si>
    <t>MAY</t>
  </si>
  <si>
    <t>DAY</t>
  </si>
  <si>
    <t>F/T #7</t>
  </si>
  <si>
    <t>F/T #8</t>
  </si>
  <si>
    <t>F/T #9</t>
  </si>
  <si>
    <t>F/T #10</t>
  </si>
  <si>
    <t>Day</t>
  </si>
  <si>
    <t>Signature of Building Principal or Administrator</t>
  </si>
  <si>
    <t>Everyday, High Frequent Travel Report</t>
  </si>
  <si>
    <t>Sum of Database</t>
  </si>
  <si>
    <t>Employee:</t>
  </si>
  <si>
    <t>Sum of Everyday</t>
  </si>
  <si>
    <t>LOCATION ADDRESSES</t>
  </si>
  <si>
    <t>MONTH</t>
  </si>
  <si>
    <t>DISTANCES BETWEEN LOCATIONS</t>
  </si>
  <si>
    <t>MEAL and TRAVEL</t>
  </si>
  <si>
    <t>OCCASIONAL MILEAGE</t>
  </si>
  <si>
    <t>Col #2</t>
  </si>
  <si>
    <t>#</t>
  </si>
  <si>
    <t>DAY #1</t>
  </si>
  <si>
    <t>DAY #2</t>
  </si>
  <si>
    <t>DAY #3</t>
  </si>
  <si>
    <t>DAY #4</t>
  </si>
  <si>
    <t>DAY #5</t>
  </si>
  <si>
    <t>DAY #6</t>
  </si>
  <si>
    <t>I CERTIFY:</t>
  </si>
  <si>
    <t>Columbus Convention Center</t>
  </si>
  <si>
    <t>CCC</t>
  </si>
  <si>
    <t>TRAVEL TO / FROM:</t>
  </si>
  <si>
    <t>CODE</t>
  </si>
  <si>
    <t>Auburn Career Center</t>
  </si>
  <si>
    <t>8140 Auburn Rd., Painesville</t>
  </si>
  <si>
    <t>37047 Ridge Rd., Willoughby</t>
  </si>
  <si>
    <t>Central Warehouse</t>
  </si>
  <si>
    <t>Edison Elementary</t>
  </si>
  <si>
    <t>5288 Karen Isle Dr., Willoughby</t>
  </si>
  <si>
    <t>Eastlake Middle</t>
  </si>
  <si>
    <t>35972 Lakeshore Blvd., Eastlake</t>
  </si>
  <si>
    <t>Grant Elementary</t>
  </si>
  <si>
    <t>38281 Hurricane Dr., Willoughby</t>
  </si>
  <si>
    <t>Jefferson Elementary</t>
  </si>
  <si>
    <t>35980 Lakeshore Blvd., Eastlake</t>
  </si>
  <si>
    <t>Lake County Auditor</t>
  </si>
  <si>
    <t>105 Main St., Painesville</t>
  </si>
  <si>
    <t>Longfellow Elementary</t>
  </si>
  <si>
    <t>35200 Stevens Blvd., Eastlake</t>
  </si>
  <si>
    <t>34050 Glen Dr., Eastlake</t>
  </si>
  <si>
    <t>Royalview Elementary</t>
  </si>
  <si>
    <t>31500 Royalview Dr., Willowick</t>
  </si>
  <si>
    <t>Washington Elementary</t>
  </si>
  <si>
    <t>503 Vegas Dr., Eastlake</t>
  </si>
  <si>
    <t>Willoughby Middle</t>
  </si>
  <si>
    <t>Willowick Middle</t>
  </si>
  <si>
    <t>North High School</t>
  </si>
  <si>
    <t>34041 Stevens Blvd., Eastlake</t>
  </si>
  <si>
    <t>South High School</t>
  </si>
  <si>
    <t>5000 Shankland Rd., Willoughby</t>
  </si>
  <si>
    <t>4098 Erie St., Willoughby</t>
  </si>
  <si>
    <t>AUB</t>
  </si>
  <si>
    <t>CW</t>
  </si>
  <si>
    <t>EM</t>
  </si>
  <si>
    <t>EE</t>
  </si>
  <si>
    <t>GE</t>
  </si>
  <si>
    <t>JE</t>
  </si>
  <si>
    <t>LCA</t>
  </si>
  <si>
    <t>LE</t>
  </si>
  <si>
    <t>NHS</t>
  </si>
  <si>
    <t>RE</t>
  </si>
  <si>
    <t>SHS</t>
  </si>
  <si>
    <t>WWM</t>
  </si>
  <si>
    <t>WM</t>
  </si>
  <si>
    <t>400 N. High St., Columbus</t>
  </si>
  <si>
    <t>WILLOUGHBY-EASTLAKE CITY SCHOOL DISTRICT</t>
  </si>
  <si>
    <t>Lake County ESC</t>
  </si>
  <si>
    <t>ESC</t>
  </si>
  <si>
    <t>4040 Erie St., Willoughby</t>
  </si>
  <si>
    <t>Board of Education</t>
  </si>
  <si>
    <t>US Bank - Erie St.</t>
  </si>
  <si>
    <t>Lake County Emergency Operations</t>
  </si>
  <si>
    <t>EOC</t>
  </si>
  <si>
    <t>Lake County Administration Bldg</t>
  </si>
  <si>
    <t>LCB</t>
  </si>
  <si>
    <t>COA</t>
  </si>
  <si>
    <t>Lake County Council on Aging</t>
  </si>
  <si>
    <t>8520 East Ave., Mentor</t>
  </si>
  <si>
    <t>RSVP of Greater Cleveland</t>
  </si>
  <si>
    <t>RSVP</t>
  </si>
  <si>
    <t>Great Lakes Mall</t>
  </si>
  <si>
    <t>GLM</t>
  </si>
  <si>
    <t>BJ's Wholesale Club</t>
  </si>
  <si>
    <t>BJs</t>
  </si>
  <si>
    <t>8505 Garfield Rd., Mentor</t>
  </si>
  <si>
    <t>7850 Mentor Ave., Mentor</t>
  </si>
  <si>
    <t>36595 Euclid Ave., Willoughby</t>
  </si>
  <si>
    <t>4614 Prospect Ave., Cleveland</t>
  </si>
  <si>
    <t>ZZZZZZ</t>
  </si>
  <si>
    <t>McKinley Elementary</t>
  </si>
  <si>
    <t>1200 Lost Nation Blvd., Willoughby</t>
  </si>
  <si>
    <t>ME</t>
  </si>
  <si>
    <t>33505 Curtis Blvd., Eastlake</t>
  </si>
  <si>
    <t>BUS</t>
  </si>
  <si>
    <t>Bus Garage / Transportation</t>
  </si>
  <si>
    <t>OTHER EXPENSE</t>
  </si>
  <si>
    <t>AMOUNT PAID</t>
  </si>
  <si>
    <t>MILES TRAVELED</t>
  </si>
  <si>
    <t>ENTER # OF MILES</t>
  </si>
  <si>
    <t>DAILY TOTAL</t>
  </si>
  <si>
    <t>Signature of Employee and Date</t>
  </si>
  <si>
    <t>Signature of Supervisor or Administrator and Date</t>
  </si>
  <si>
    <t>DATE</t>
  </si>
  <si>
    <r>
      <t xml:space="preserve">SELECT </t>
    </r>
    <r>
      <rPr>
        <b/>
        <sz val="8"/>
        <rFont val="Calibri"/>
        <family val="2"/>
      </rPr>
      <t>FROM</t>
    </r>
    <r>
      <rPr>
        <sz val="8"/>
        <rFont val="Calibri"/>
        <family val="2"/>
      </rPr>
      <t xml:space="preserve"> and </t>
    </r>
    <r>
      <rPr>
        <b/>
        <sz val="8"/>
        <rFont val="Calibri"/>
        <family val="2"/>
      </rPr>
      <t>TO</t>
    </r>
    <r>
      <rPr>
        <sz val="8"/>
        <rFont val="Calibri"/>
        <family val="2"/>
      </rPr>
      <t xml:space="preserve"> FOR EACH TRAVEL DAY</t>
    </r>
  </si>
  <si>
    <t>Amount</t>
  </si>
  <si>
    <t>Employee</t>
  </si>
  <si>
    <t>District</t>
  </si>
  <si>
    <t>F/T #11</t>
  </si>
  <si>
    <t>F/T #12</t>
  </si>
  <si>
    <t>F/T #13</t>
  </si>
  <si>
    <t>FROM</t>
  </si>
  <si>
    <t>TO</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</si>
  <si>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</si>
  <si>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</si>
  <si>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</si>
  <si>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</si>
  <si>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</si>
  <si>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</si>
  <si>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</si>
  <si>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</si>
  <si>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</si>
  <si>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</si>
  <si>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</si>
  <si>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</si>
  <si>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</si>
  <si>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</si>
  <si>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</si>
  <si>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</si>
  <si>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</si>
  <si>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</si>
  <si>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</si>
  <si>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</si>
  <si>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</si>
  <si>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</si>
  <si>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</si>
  <si>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</si>
  <si>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</si>
  <si>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</si>
  <si>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</si>
  <si>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</si>
  <si>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</si>
  <si>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</si>
  <si>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</si>
  <si>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Summit County ESC</t>
  </si>
  <si>
    <t>420 Washington Ave., Cuyahoga Falls</t>
  </si>
  <si>
    <t>SUM</t>
  </si>
  <si>
    <t>Mentor High School</t>
  </si>
  <si>
    <t>MEN</t>
  </si>
  <si>
    <t>8090 Broadmoor Rd., Mentor</t>
  </si>
  <si>
    <t>Lake County Board of Dev.</t>
  </si>
  <si>
    <t>LCD</t>
  </si>
  <si>
    <t>Holden Arboretum</t>
  </si>
  <si>
    <t>HOL</t>
  </si>
  <si>
    <t>Lakeland Community College</t>
  </si>
  <si>
    <t>7700 Clocktower Dr., Kirtland</t>
  </si>
  <si>
    <t>LAK</t>
  </si>
  <si>
    <t>Cornerstone Christian Academy</t>
  </si>
  <si>
    <t>2846 SOM Center Rd., Willoughby Hills</t>
  </si>
  <si>
    <t>COR</t>
  </si>
  <si>
    <t>5543 SOM Center Rd., Willoughby</t>
  </si>
  <si>
    <t>MON</t>
  </si>
  <si>
    <t>Riverside High School</t>
  </si>
  <si>
    <t>585 Riverside Dr., Painesville</t>
  </si>
  <si>
    <t>RHS</t>
  </si>
  <si>
    <t>LOCATION</t>
  </si>
  <si>
    <t>Willoughby Montessori</t>
  </si>
  <si>
    <t>FORM WILL PRINT BETTER ON LEGAL SIZE, ALTHOUGH NOT REQURED</t>
  </si>
  <si>
    <t>School of Innovation</t>
  </si>
  <si>
    <t>32500 Chardon Rd., Willoughby Hills</t>
  </si>
  <si>
    <t>SOI</t>
  </si>
  <si>
    <t>OASBO</t>
  </si>
  <si>
    <t>SBO</t>
  </si>
  <si>
    <t>Enter Reason for Travel and Event Traveled To Below</t>
  </si>
  <si>
    <r>
      <t xml:space="preserve">Please click on the </t>
    </r>
    <r>
      <rPr>
        <b/>
        <sz val="8"/>
        <color indexed="10"/>
        <rFont val="Calibri"/>
        <family val="2"/>
      </rPr>
      <t>RED</t>
    </r>
    <r>
      <rPr>
        <sz val="8"/>
        <rFont val="Calibri"/>
        <family val="2"/>
      </rPr>
      <t xml:space="preserve"> boxes for additional assistance.</t>
    </r>
  </si>
  <si>
    <t>PETTY CASH CANNOT BE USED TO REIMBURSE EMPLOYEE EXPENSES</t>
  </si>
  <si>
    <t>Link to IRS Mileage Publication</t>
  </si>
  <si>
    <t>This form will not be processed without a valid p.o. and must be in place prior to any travel. Otherwise, the travel will become the expense of the employee.</t>
  </si>
  <si>
    <r>
      <t xml:space="preserve">Valid Purchase Order Number </t>
    </r>
    <r>
      <rPr>
        <b/>
        <sz val="10"/>
        <rFont val="Calibri"/>
        <family val="2"/>
      </rPr>
      <t>→</t>
    </r>
  </si>
  <si>
    <r>
      <t xml:space="preserve">Valid P.O.# </t>
    </r>
    <r>
      <rPr>
        <b/>
        <sz val="9"/>
        <rFont val="Calibri"/>
        <family val="2"/>
      </rPr>
      <t>→</t>
    </r>
  </si>
  <si>
    <t>EVERYDAY</t>
  </si>
  <si>
    <t>FEES</t>
  </si>
  <si>
    <t>CARD or CASH</t>
  </si>
  <si>
    <t>USPS</t>
  </si>
  <si>
    <t>USB</t>
  </si>
  <si>
    <t>CAW</t>
  </si>
  <si>
    <t>34343 Euclid Ave., Willoughby</t>
  </si>
  <si>
    <t>IRS RATE</t>
  </si>
  <si>
    <t>Frequently Asked Questions</t>
  </si>
  <si>
    <r>
      <t xml:space="preserve">Please click on the </t>
    </r>
    <r>
      <rPr>
        <b/>
        <sz val="8"/>
        <color indexed="10"/>
        <rFont val="Calibri"/>
        <family val="2"/>
      </rPr>
      <t>RED</t>
    </r>
    <r>
      <rPr>
        <sz val="8"/>
        <rFont val="Calibri"/>
        <family val="2"/>
      </rPr>
      <t xml:space="preserve"> boxes for additional assistance.</t>
    </r>
  </si>
  <si>
    <t>EMPLOYEE</t>
  </si>
  <si>
    <t>EXPENSES REIMBURSED TO THE EMPLOYEE</t>
  </si>
  <si>
    <r>
      <t xml:space="preserve">TOTAL MILES TRAVELED TO BE REIMBURSED BY DISTRICT </t>
    </r>
    <r>
      <rPr>
        <b/>
        <sz val="9"/>
        <color indexed="9"/>
        <rFont val="Calibri"/>
        <family val="2"/>
      </rPr>
      <t>→</t>
    </r>
  </si>
  <si>
    <t>9550 Sperry Rd., Kirtland</t>
  </si>
  <si>
    <t>6477 Center St., Mentor</t>
  </si>
  <si>
    <t>US Post Office - Erie St.</t>
  </si>
  <si>
    <r>
      <t xml:space="preserve">TOTAL MILES TRAVELED TO BE REIMBURSED BY DISTRICT </t>
    </r>
    <r>
      <rPr>
        <b/>
        <sz val="10"/>
        <color indexed="9"/>
        <rFont val="Calibri"/>
        <family val="2"/>
      </rPr>
      <t>→</t>
    </r>
  </si>
  <si>
    <t>Valid Purchase Order Number(s)</t>
  </si>
  <si>
    <t>PETTY CASH MAY NOT BE USED TO REIMBURSE EMPLOYEE EXPENSES, INCLUDING MILEAGE and OTHER RELATED TRAVEL EXPENSES</t>
  </si>
  <si>
    <t>VALID PURCHASE ORDER</t>
  </si>
  <si>
    <t>Squire Patton Boggs</t>
  </si>
  <si>
    <t>SPB</t>
  </si>
  <si>
    <t>4900 Key Tower, Cleveland</t>
  </si>
  <si>
    <t>CLE</t>
  </si>
  <si>
    <t>Cleveland Hopkins Airport</t>
  </si>
  <si>
    <t>5300 Riverside Dr., Cleveland</t>
  </si>
  <si>
    <t>NCI-E</t>
  </si>
  <si>
    <t>NCI-W</t>
  </si>
  <si>
    <t>NCI - Eastlake</t>
  </si>
  <si>
    <t>NCI - Willoughby</t>
  </si>
  <si>
    <t>Cuyahoga County ESC</t>
  </si>
  <si>
    <t>CUY</t>
  </si>
  <si>
    <t>6393 Oak Tree Blvd., Independence</t>
  </si>
  <si>
    <t>Round Trip?</t>
  </si>
  <si>
    <t>ROUND TRIP</t>
  </si>
  <si>
    <t>NO</t>
  </si>
  <si>
    <t>YES</t>
  </si>
  <si>
    <t>Parking Fee</t>
  </si>
  <si>
    <t>Registration Fee</t>
  </si>
  <si>
    <t>Taxi Fare</t>
  </si>
  <si>
    <t>Turnpike Toll</t>
  </si>
  <si>
    <t>FAQ's</t>
  </si>
  <si>
    <t>PARKING FEE</t>
  </si>
  <si>
    <t>REGISTRATION FEE</t>
  </si>
  <si>
    <t>TAXI FARE</t>
  </si>
  <si>
    <t>TURNPIKE TOLL</t>
  </si>
  <si>
    <t>DISTRICT</t>
  </si>
  <si>
    <t>PAID MILEAGE</t>
  </si>
  <si>
    <t>EMPLOYEE REIMBURSEMENT</t>
  </si>
  <si>
    <t>CHARGED TO PNC CARD</t>
  </si>
  <si>
    <t>Total Mileage</t>
  </si>
  <si>
    <t>IRS Rate</t>
  </si>
  <si>
    <t>Valid P.O.</t>
  </si>
  <si>
    <t>P.O. Number</t>
  </si>
  <si>
    <t>Valid?</t>
  </si>
  <si>
    <t>Report</t>
  </si>
  <si>
    <t>Check Digit</t>
  </si>
  <si>
    <t>Cell</t>
  </si>
  <si>
    <t>Result</t>
  </si>
  <si>
    <t>E8</t>
  </si>
  <si>
    <t>E10</t>
  </si>
  <si>
    <t>E12</t>
  </si>
  <si>
    <t>E14</t>
  </si>
  <si>
    <t>E16</t>
  </si>
  <si>
    <t>E18</t>
  </si>
  <si>
    <t>K8</t>
  </si>
  <si>
    <t>K10</t>
  </si>
  <si>
    <t>K12</t>
  </si>
  <si>
    <t>K14</t>
  </si>
  <si>
    <t>K16</t>
  </si>
  <si>
    <t>K18</t>
  </si>
  <si>
    <t>Reimbursement</t>
  </si>
  <si>
    <t>OTHER EXPENSES</t>
  </si>
  <si>
    <t>Type</t>
  </si>
  <si>
    <t>P7</t>
  </si>
  <si>
    <t>P8</t>
  </si>
  <si>
    <t>P9</t>
  </si>
  <si>
    <t>P10</t>
  </si>
  <si>
    <t>P11</t>
  </si>
  <si>
    <t>P12</t>
  </si>
  <si>
    <t>P13</t>
  </si>
  <si>
    <t>P14</t>
  </si>
  <si>
    <t>P15</t>
  </si>
  <si>
    <t>P16</t>
  </si>
  <si>
    <t>P17</t>
  </si>
  <si>
    <t>P18</t>
  </si>
  <si>
    <t>Summary</t>
  </si>
  <si>
    <t>F8</t>
  </si>
  <si>
    <t>F10</t>
  </si>
  <si>
    <t>F12</t>
  </si>
  <si>
    <t>F14</t>
  </si>
  <si>
    <t>F16</t>
  </si>
  <si>
    <t>F18</t>
  </si>
  <si>
    <t>TO and FROM</t>
  </si>
  <si>
    <t>Round Trip</t>
  </si>
  <si>
    <t>Reimburse</t>
  </si>
  <si>
    <t>MEAL ALLOWANCES</t>
  </si>
  <si>
    <t>Meal</t>
  </si>
  <si>
    <t>Limit</t>
  </si>
  <si>
    <t>Input</t>
  </si>
  <si>
    <t>Total</t>
  </si>
  <si>
    <t>Q7</t>
  </si>
  <si>
    <t>Q8</t>
  </si>
  <si>
    <t>Q9</t>
  </si>
  <si>
    <t>Q10</t>
  </si>
  <si>
    <t>Q11</t>
  </si>
  <si>
    <t>Q12</t>
  </si>
  <si>
    <t>Q13</t>
  </si>
  <si>
    <t>Q14</t>
  </si>
  <si>
    <t>Q15</t>
  </si>
  <si>
    <t>Q16</t>
  </si>
  <si>
    <t>Q17</t>
  </si>
  <si>
    <t>Q18</t>
  </si>
  <si>
    <t>Crossroads</t>
  </si>
  <si>
    <t>CRD</t>
  </si>
  <si>
    <t>8445 Munson Rd., Mentor</t>
  </si>
  <si>
    <t>Re-Education Services</t>
  </si>
  <si>
    <t>6176 Reynolds Rd., Mentor</t>
  </si>
  <si>
    <t>RE-ED</t>
  </si>
  <si>
    <t>1101 SOM Center Rd., Mayfield Heights</t>
  </si>
  <si>
    <t>Mayfield Excel TECC</t>
  </si>
  <si>
    <t xml:space="preserve"> </t>
  </si>
  <si>
    <t>XXX</t>
  </si>
  <si>
    <t>Mileage between all locations was taken from the Google Maps website, July 2017; some locations updated Dec. 2018</t>
  </si>
  <si>
    <t>Meal &amp; Travel Expense Report</t>
  </si>
  <si>
    <t>Occasional Mileage Report</t>
  </si>
  <si>
    <t>NOT LISTED</t>
  </si>
  <si>
    <t>35353 Curtis Blvd., Eastlake</t>
  </si>
  <si>
    <t>98 Commerce Park Dr., Westerville</t>
  </si>
  <si>
    <t>Select from Drop-Down Below ↓↓↓↓</t>
  </si>
  <si>
    <t>District or Employee Card?</t>
  </si>
  <si>
    <t>DISTRICT CARD</t>
  </si>
  <si>
    <t>EMPLOYEE CARD</t>
  </si>
  <si>
    <t>8221 Auburn Rd, Painesville</t>
  </si>
  <si>
    <t>Reimbursement is rounded to the nearest penny.</t>
  </si>
  <si>
    <t>MEAL PER DIEM</t>
  </si>
  <si>
    <t>If event required an overnight stay,
WAS THIS A TRAVEL DAY?</t>
  </si>
  <si>
    <t>Not allowed for same day/local travel</t>
  </si>
  <si>
    <t>PER DIEM</t>
  </si>
  <si>
    <t>Per diem</t>
  </si>
  <si>
    <t>TOTAL</t>
  </si>
  <si>
    <t>MILEAGE</t>
  </si>
  <si>
    <t>JANUARY</t>
  </si>
  <si>
    <t>FEBRUARY</t>
  </si>
  <si>
    <t>MARCH</t>
  </si>
  <si>
    <t>APRIL</t>
  </si>
  <si>
    <t>JUNE</t>
  </si>
  <si>
    <t>FOR TRAVEL BETWEEN JAN 1 AND JUN 30, 2025</t>
  </si>
  <si>
    <t>Worksheet revised on January 6, 2025</t>
  </si>
  <si>
    <t>15</t>
  </si>
  <si>
    <t>25</t>
  </si>
  <si>
    <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</si>
</sst>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4" formatCode="_(&quot;$&quot;* #,##0.00_);_(&quot;$&quot;* \(#,##0.00\);_(&quot;$&quot;* &quot;-&quot;??_);_(@_)"/>
    <numFmt numFmtId="43" formatCode="_(* #,##0.00_);_(* \(#,##0.00\);_(* &quot;-&quot;??_);_(@_)"/>
    <numFmt numFmtId="164" formatCode="&quot;$&quot;#,##0\ ;\(&quot;$&quot;#,##0\)"/>
    <numFmt numFmtId="165" formatCode="mm/dd/yy;@"/>
    <numFmt numFmtId="166" formatCode="#,##0.0_);[Red]\(#,##0.0\)"/>
    <numFmt numFmtId="167" formatCode="_(&quot;$&quot;* #,##0.0000_);_(&quot;$&quot;* \(#,##0.0000\);_(&quot;$&quot;* &quot;-&quot;????_);_(@_)"/>
    <numFmt numFmtId="168" formatCode="[$-409]m/d/yy\ h:mm\ AM/PM;@"/>
    <numFmt numFmtId="169" formatCode="#,##0.0000_);[Red]\(#,##0.0000\)"/>
  </numFmts>
  <fonts count="65">
    <font>
      <sz val="10"/>
      <name val="Arial"/>
    </font>
    <font>
      <sz val="10"/>
      <name val="Arial"/>
      <family val="2"/>
    </font>
    <font>
      <sz val="8"/>
      <name val="Arial"/>
      <family val="2"/>
    </font>
    <font>
      <sz val="9"/>
      <color indexed="81"/>
      <name val="Franklin Gothic Book"/>
      <family val="2"/>
    </font>
    <font>
      <b/>
      <sz val="9"/>
      <color indexed="81"/>
      <name val="Franklin Gothic Book"/>
      <family val="2"/>
    </font>
    <font>
      <sz val="8"/>
      <name val="Calibri"/>
      <family val="2"/>
    </font>
    <font>
      <sz val="9"/>
      <name val="Calibri"/>
      <family val="2"/>
    </font>
    <font>
      <b/>
      <sz val="9"/>
      <name val="Calibri"/>
      <family val="2"/>
    </font>
    <font>
      <b/>
      <sz val="8"/>
      <name val="Calibri"/>
      <family val="2"/>
    </font>
    <font>
      <sz val="10"/>
      <name val="Calibri"/>
      <family val="2"/>
    </font>
    <font>
      <b/>
      <sz val="10"/>
      <name val="Calibri"/>
      <family val="2"/>
    </font>
    <font>
      <sz val="8"/>
      <name val="Calibri"/>
      <family val="2"/>
    </font>
    <font>
      <sz val="9"/>
      <color indexed="81"/>
      <name val="Calibri"/>
      <family val="2"/>
    </font>
    <font>
      <sz val="9"/>
      <name val="Arial"/>
      <family val="2"/>
    </font>
    <font>
      <sz val="12"/>
      <name val="Calibri"/>
      <family val="2"/>
    </font>
    <font>
      <b/>
      <sz val="14"/>
      <name val="Calibri"/>
      <family val="2"/>
    </font>
    <font>
      <b/>
      <sz val="8"/>
      <color indexed="10"/>
      <name val="Calibri"/>
      <family val="2"/>
    </font>
    <font>
      <sz val="11"/>
      <name val="Calibri"/>
      <family val="2"/>
    </font>
    <font>
      <b/>
      <sz val="10"/>
      <name val="Arial"/>
      <family val="2"/>
    </font>
    <font>
      <b/>
      <sz val="11"/>
      <name val="Calibri"/>
      <family val="2"/>
    </font>
    <font>
      <sz val="9"/>
      <color indexed="81"/>
      <name val="Tahoma"/>
      <family val="2"/>
    </font>
    <font>
      <b/>
      <sz val="9"/>
      <color indexed="81"/>
      <name val="Tahoma"/>
      <family val="2"/>
    </font>
    <font>
      <b/>
      <sz val="10"/>
      <color indexed="9"/>
      <name val="Calibri"/>
      <family val="2"/>
    </font>
    <font>
      <b/>
      <sz val="9"/>
      <color indexed="81"/>
      <name val="Calibri"/>
      <family val="2"/>
    </font>
    <font>
      <i/>
      <sz val="11"/>
      <name val="Calibri"/>
      <family val="2"/>
    </font>
    <font>
      <b/>
      <sz val="10"/>
      <color indexed="81"/>
      <name val="Calibri"/>
      <family val="2"/>
    </font>
    <font>
      <b/>
      <u/>
      <sz val="10"/>
      <color indexed="81"/>
      <name val="Calibri"/>
      <family val="2"/>
    </font>
    <font>
      <sz val="10"/>
      <color indexed="81"/>
      <name val="Calibri"/>
      <family val="2"/>
    </font>
    <font>
      <b/>
      <sz val="9"/>
      <color indexed="9"/>
      <name val="Calibri"/>
      <family val="2"/>
    </font>
    <font>
      <b/>
      <sz val="8"/>
      <name val="Calibri"/>
      <family val="2"/>
    </font>
    <font>
      <sz val="10"/>
      <name val="Arial Narrow"/>
      <family val="2"/>
    </font>
    <font>
      <b/>
      <sz val="10"/>
      <name val="Coronet"/>
      <family val="2"/>
    </font>
    <font>
      <sz val="8"/>
      <name val="Coronet"/>
      <family val="2"/>
    </font>
    <font>
      <b/>
      <sz val="12"/>
      <color indexed="81"/>
      <name val="Calibri"/>
      <family val="2"/>
    </font>
    <font>
      <b/>
      <sz val="14"/>
      <name val="Times New Roman"/>
      <family val="1"/>
    </font>
    <font>
      <sz val="10"/>
      <color indexed="81"/>
      <name val="Franklin Gothic Book"/>
      <family val="2"/>
    </font>
    <font>
      <b/>
      <sz val="10"/>
      <color indexed="81"/>
      <name val="Franklin Gothic Book"/>
      <family val="2"/>
    </font>
    <font>
      <b/>
      <sz val="14"/>
      <name val="Franklin Gothic Medium"/>
      <family val="2"/>
    </font>
    <font>
      <b/>
      <sz val="16"/>
      <name val="Franklin Gothic Medium Cond"/>
      <family val="2"/>
    </font>
    <font>
      <b/>
      <sz val="16"/>
      <name val="Franklin Gothic Medium"/>
      <family val="2"/>
    </font>
    <font>
      <sz val="11"/>
      <color theme="0"/>
      <name val="Calibri"/>
      <family val="2"/>
      <scheme val="minor"/>
    </font>
    <font>
      <b/>
      <sz val="11"/>
      <color theme="0"/>
      <name val="Calibri"/>
      <family val="2"/>
      <scheme val="minor"/>
    </font>
    <font>
      <u/>
      <sz val="10"/>
      <color theme="10"/>
      <name val="Arial"/>
      <family val="2"/>
    </font>
    <font>
      <sz val="10"/>
      <name val="Calibri"/>
      <family val="2"/>
      <scheme val="minor"/>
    </font>
    <font>
      <b/>
      <sz val="10"/>
      <name val="Calibri"/>
      <family val="2"/>
      <scheme val="minor"/>
    </font>
    <font>
      <b/>
      <sz val="9"/>
      <color indexed="39"/>
      <name val="Calibri"/>
      <family val="2"/>
      <scheme val="minor"/>
    </font>
    <font>
      <sz val="8"/>
      <name val="Calibri"/>
      <family val="2"/>
      <scheme val="minor"/>
    </font>
    <font>
      <sz val="9"/>
      <name val="Calibri"/>
      <family val="2"/>
      <scheme val="minor"/>
    </font>
    <font>
      <b/>
      <sz val="10"/>
      <color theme="0"/>
      <name val="Calibri"/>
      <family val="2"/>
      <scheme val="minor"/>
    </font>
    <font>
      <b/>
      <sz val="8"/>
      <name val="Calibri"/>
      <family val="2"/>
      <scheme val="minor"/>
    </font>
    <font>
      <b/>
      <sz val="9"/>
      <name val="Calibri"/>
      <family val="2"/>
      <scheme val="minor"/>
    </font>
    <font>
      <b/>
      <sz val="9"/>
      <color theme="0"/>
      <name val="Calibri"/>
      <family val="2"/>
      <scheme val="minor"/>
    </font>
    <font>
      <b/>
      <sz val="14"/>
      <name val="Calibri"/>
      <family val="2"/>
      <scheme val="minor"/>
    </font>
    <font>
      <sz val="10"/>
      <color theme="0"/>
      <name val="Calibri"/>
      <family val="2"/>
      <scheme val="minor"/>
    </font>
    <font>
      <b/>
      <sz val="8"/>
      <color theme="0"/>
      <name val="Calibri"/>
      <family val="2"/>
      <scheme val="minor"/>
    </font>
    <font>
      <sz val="11"/>
      <name val="Calibri"/>
      <family val="2"/>
      <scheme val="minor"/>
    </font>
    <font>
      <b/>
      <sz val="11"/>
      <color theme="0"/>
      <name val="Calibri"/>
      <family val="2"/>
    </font>
    <font>
      <sz val="11"/>
      <color theme="0"/>
      <name val="Calibri"/>
      <family val="2"/>
    </font>
    <font>
      <b/>
      <sz val="11"/>
      <name val="Calibri"/>
      <family val="2"/>
      <scheme val="minor"/>
    </font>
    <font>
      <sz val="7"/>
      <name val="Calibri"/>
      <family val="2"/>
      <scheme val="minor"/>
    </font>
    <font>
      <b/>
      <sz val="10"/>
      <color theme="0"/>
      <name val="Calibri"/>
      <family val="2"/>
    </font>
    <font>
      <sz val="10"/>
      <color theme="0"/>
      <name val="Arial"/>
      <family val="2"/>
    </font>
    <font>
      <b/>
      <sz val="8"/>
      <color theme="0"/>
      <name val="Calibri"/>
      <family val="2"/>
    </font>
    <font>
      <sz val="9"/>
      <color theme="0"/>
      <name val="Calibri"/>
      <family val="2"/>
      <scheme val="minor"/>
    </font>
    <font>
      <b/>
      <sz val="6"/>
      <color theme="0"/>
      <name val="Calibri"/>
      <family val="2"/>
      <scheme val="minor"/>
    </font>
  </fonts>
  <fills count="55">
    <fill>
      <patternFill patternType="none"/>
    </fill>
    <fill>
      <patternFill patternType="gray125"/>
    </fill>
    <fill>
      <patternFill patternType="solid">
        <fgColor indexed="26"/>
        <bgColor indexed="64"/>
      </patternFill>
    </fill>
    <fill>
      <patternFill patternType="mediumGray"/>
    </fill>
    <fill>
      <patternFill patternType="lightGray"/>
    </fill>
    <fill>
      <patternFill patternType="darkDown"/>
    </fill>
    <fill>
      <patternFill patternType="lightDown"/>
    </fill>
    <fill>
      <patternFill patternType="solid">
        <fgColor rgb="FFFFFFCC"/>
        <bgColor indexed="64"/>
      </patternFill>
    </fill>
    <fill>
      <patternFill patternType="solid">
        <fgColor theme="1"/>
        <bgColor indexed="64"/>
      </patternFill>
    </fill>
    <fill>
      <patternFill patternType="solid">
        <fgColor rgb="FFFF0000"/>
        <bgColor indexed="64"/>
      </patternFill>
    </fill>
    <fill>
      <patternFill patternType="solid">
        <fgColor rgb="FF66FF33"/>
        <bgColor indexed="64"/>
      </patternFill>
    </fill>
    <fill>
      <patternFill patternType="solid">
        <fgColor rgb="FFFFFF00"/>
        <bgColor indexed="64"/>
      </patternFill>
    </fill>
    <fill>
      <patternFill patternType="solid">
        <fgColor rgb="FF00FFFF"/>
        <bgColor indexed="64"/>
      </patternFill>
    </fill>
    <fill>
      <patternFill patternType="solid">
        <fgColor theme="0" tint="-0.14999847407452621"/>
        <bgColor indexed="64"/>
      </patternFill>
    </fill>
    <fill>
      <patternFill patternType="solid">
        <fgColor rgb="FFFFFF99"/>
        <bgColor indexed="64"/>
      </patternFill>
    </fill>
    <fill>
      <patternFill patternType="solid">
        <fgColor theme="8" tint="0.59996337778862885"/>
        <bgColor indexed="64"/>
      </patternFill>
    </fill>
    <fill>
      <patternFill patternType="solid">
        <fgColor theme="6" tint="0.39994506668294322"/>
        <bgColor indexed="64"/>
      </patternFill>
    </fill>
    <fill>
      <patternFill patternType="solid">
        <fgColor rgb="FFFFCCCC"/>
        <bgColor indexed="64"/>
      </patternFill>
    </fill>
    <fill>
      <patternFill patternType="solid">
        <fgColor rgb="FFCCFF66"/>
        <bgColor indexed="64"/>
      </patternFill>
    </fill>
    <fill>
      <patternFill patternType="solid">
        <fgColor theme="7" tint="0.59996337778862885"/>
        <bgColor indexed="64"/>
      </patternFill>
    </fill>
    <fill>
      <patternFill patternType="solid">
        <fgColor theme="2" tint="-9.9948118533890809E-2"/>
        <bgColor indexed="64"/>
      </patternFill>
    </fill>
    <fill>
      <patternFill patternType="darkDown">
        <bgColor rgb="FFFFCCCC"/>
      </patternFill>
    </fill>
    <fill>
      <patternFill patternType="darkDown">
        <bgColor theme="6" tint="0.59996337778862885"/>
      </patternFill>
    </fill>
    <fill>
      <patternFill patternType="darkDown">
        <bgColor rgb="FFFFFF99"/>
      </patternFill>
    </fill>
    <fill>
      <patternFill patternType="darkDown">
        <bgColor theme="8" tint="0.59996337778862885"/>
      </patternFill>
    </fill>
    <fill>
      <patternFill patternType="darkDown">
        <bgColor rgb="FFCCFF66"/>
      </patternFill>
    </fill>
    <fill>
      <patternFill patternType="darkDown">
        <bgColor theme="7" tint="0.59996337778862885"/>
      </patternFill>
    </fill>
    <fill>
      <patternFill patternType="solid">
        <fgColor rgb="FFFF9900"/>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1" tint="0.34998626667073579"/>
        <bgColor indexed="64"/>
      </patternFill>
    </fill>
    <fill>
      <patternFill patternType="solid">
        <fgColor rgb="FFFFCC00"/>
        <bgColor indexed="64"/>
      </patternFill>
    </fill>
    <fill>
      <patternFill patternType="solid">
        <fgColor theme="1" tint="0.499984740745262"/>
        <bgColor indexed="64"/>
      </patternFill>
    </fill>
    <fill>
      <patternFill patternType="solid">
        <fgColor theme="6" tint="0.59999389629810485"/>
        <bgColor indexed="64"/>
      </patternFill>
    </fill>
    <fill>
      <patternFill patternType="mediumGray">
        <bgColor theme="1"/>
      </patternFill>
    </fill>
    <fill>
      <patternFill patternType="darkDown">
        <bgColor rgb="FFFFCC00"/>
      </patternFill>
    </fill>
    <fill>
      <patternFill patternType="darkDown">
        <bgColor theme="2" tint="-9.9887081514938816E-2"/>
      </patternFill>
    </fill>
    <fill>
      <patternFill patternType="solid">
        <fgColor theme="6" tint="0.39997558519241921"/>
        <bgColor indexed="64"/>
      </patternFill>
    </fill>
    <fill>
      <patternFill patternType="solid">
        <fgColor rgb="FFCC9900"/>
        <bgColor indexed="64"/>
      </patternFill>
    </fill>
    <fill>
      <patternFill patternType="darkDown">
        <bgColor rgb="FFCC9900"/>
      </patternFill>
    </fill>
    <fill>
      <patternFill patternType="solid">
        <fgColor theme="8" tint="0.79998168889431442"/>
        <bgColor indexed="64"/>
      </patternFill>
    </fill>
    <fill>
      <patternFill patternType="solid">
        <fgColor theme="7" tint="0.39997558519241921"/>
        <bgColor indexed="64"/>
      </patternFill>
    </fill>
    <fill>
      <patternFill patternType="solid">
        <fgColor rgb="FF00B0F0"/>
        <bgColor indexed="64"/>
      </patternFill>
    </fill>
    <fill>
      <patternFill patternType="solid">
        <fgColor rgb="FFFFC000"/>
        <bgColor indexed="64"/>
      </patternFill>
    </fill>
    <fill>
      <patternFill patternType="solid">
        <fgColor rgb="FFFF0066"/>
        <bgColor indexed="64"/>
      </patternFill>
    </fill>
    <fill>
      <patternFill patternType="solid">
        <fgColor rgb="FF99FF33"/>
        <bgColor indexed="64"/>
      </patternFill>
    </fill>
    <fill>
      <patternFill patternType="solid">
        <fgColor rgb="FF800080"/>
        <bgColor indexed="64"/>
      </patternFill>
    </fill>
    <fill>
      <patternFill patternType="solid">
        <fgColor theme="0" tint="-0.249977111117893"/>
        <bgColor indexed="64"/>
      </patternFill>
    </fill>
    <fill>
      <patternFill patternType="darkGray">
        <bgColor theme="1" tint="0.499984740745262"/>
      </patternFill>
    </fill>
    <fill>
      <patternFill patternType="darkGray">
        <bgColor theme="9" tint="0.79998168889431442"/>
      </patternFill>
    </fill>
    <fill>
      <patternFill patternType="darkGray"/>
    </fill>
    <fill>
      <patternFill patternType="darkGray">
        <bgColor theme="6" tint="0.59999389629810485"/>
      </patternFill>
    </fill>
    <fill>
      <patternFill patternType="solid">
        <fgColor theme="0"/>
        <bgColor indexed="64"/>
      </patternFill>
    </fill>
  </fills>
  <borders count="157">
    <border>
      <left/>
      <right/>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right/>
      <top/>
      <bottom style="hair">
        <color indexed="64"/>
      </bottom>
      <diagonal/>
    </border>
    <border>
      <left style="thin">
        <color indexed="64"/>
      </left>
      <right/>
      <top style="thin">
        <color indexed="64"/>
      </top>
      <bottom style="thick">
        <color indexed="64"/>
      </bottom>
      <diagonal/>
    </border>
    <border>
      <left style="hair">
        <color indexed="64"/>
      </left>
      <right/>
      <top style="hair">
        <color indexed="64"/>
      </top>
      <bottom style="thick">
        <color indexed="64"/>
      </bottom>
      <diagonal/>
    </border>
    <border>
      <left style="thin">
        <color indexed="64"/>
      </left>
      <right style="thin">
        <color indexed="64"/>
      </right>
      <top style="thick">
        <color indexed="64"/>
      </top>
      <bottom style="thin">
        <color indexed="64"/>
      </bottom>
      <diagonal/>
    </border>
    <border>
      <left/>
      <right/>
      <top style="thin">
        <color indexed="64"/>
      </top>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ck">
        <color indexed="64"/>
      </right>
      <top style="thick">
        <color indexed="64"/>
      </top>
      <bottom/>
      <diagonal/>
    </border>
    <border>
      <left/>
      <right/>
      <top style="medium">
        <color indexed="64"/>
      </top>
      <bottom/>
      <diagonal/>
    </border>
    <border>
      <left/>
      <right style="hair">
        <color indexed="64"/>
      </right>
      <top/>
      <bottom style="hair">
        <color indexed="64"/>
      </bottom>
      <diagonal/>
    </border>
    <border>
      <left/>
      <right style="hair">
        <color indexed="64"/>
      </right>
      <top style="hair">
        <color indexed="64"/>
      </top>
      <bottom style="thick">
        <color indexed="64"/>
      </bottom>
      <diagonal/>
    </border>
    <border>
      <left/>
      <right style="hair">
        <color indexed="64"/>
      </right>
      <top style="thick">
        <color indexed="64"/>
      </top>
      <bottom style="hair">
        <color indexed="64"/>
      </bottom>
      <diagonal/>
    </border>
    <border>
      <left/>
      <right/>
      <top style="thick">
        <color indexed="64"/>
      </top>
      <bottom style="dashed">
        <color indexed="64"/>
      </bottom>
      <diagonal/>
    </border>
    <border>
      <left style="hair">
        <color indexed="64"/>
      </left>
      <right style="thin">
        <color indexed="64"/>
      </right>
      <top/>
      <bottom/>
      <diagonal/>
    </border>
    <border>
      <left style="hair">
        <color indexed="64"/>
      </left>
      <right style="thin">
        <color indexed="64"/>
      </right>
      <top style="hair">
        <color indexed="64"/>
      </top>
      <bottom style="thick">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thin">
        <color indexed="64"/>
      </right>
      <top/>
      <bottom/>
      <diagonal/>
    </border>
    <border>
      <left style="hair">
        <color indexed="64"/>
      </left>
      <right style="thin">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ck">
        <color indexed="64"/>
      </bottom>
      <diagonal/>
    </border>
    <border>
      <left/>
      <right/>
      <top style="thick">
        <color indexed="64"/>
      </top>
      <bottom/>
      <diagonal/>
    </border>
    <border>
      <left/>
      <right style="thin">
        <color indexed="64"/>
      </right>
      <top/>
      <bottom style="thick">
        <color indexed="64"/>
      </bottom>
      <diagonal/>
    </border>
    <border>
      <left/>
      <right style="thin">
        <color indexed="64"/>
      </right>
      <top/>
      <bottom style="thin">
        <color indexed="64"/>
      </bottom>
      <diagonal/>
    </border>
    <border>
      <left/>
      <right style="thin">
        <color indexed="64"/>
      </right>
      <top style="thick">
        <color indexed="64"/>
      </top>
      <bottom style="thin">
        <color indexed="64"/>
      </bottom>
      <diagonal/>
    </border>
    <border>
      <left/>
      <right style="thin">
        <color indexed="64"/>
      </right>
      <top style="thick">
        <color indexed="64"/>
      </top>
      <bottom style="dashed">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thick">
        <color indexed="64"/>
      </bottom>
      <diagonal/>
    </border>
    <border>
      <left/>
      <right style="hair">
        <color indexed="64"/>
      </right>
      <top/>
      <bottom/>
      <diagonal/>
    </border>
    <border>
      <left style="thin">
        <color indexed="64"/>
      </left>
      <right/>
      <top style="dashed">
        <color indexed="64"/>
      </top>
      <bottom style="medium">
        <color indexed="64"/>
      </bottom>
      <diagonal/>
    </border>
    <border>
      <left style="hair">
        <color indexed="64"/>
      </left>
      <right/>
      <top/>
      <bottom/>
      <diagonal/>
    </border>
    <border>
      <left style="thick">
        <color indexed="64"/>
      </left>
      <right/>
      <top style="thick">
        <color indexed="64"/>
      </top>
      <bottom style="medium">
        <color indexed="64"/>
      </bottom>
      <diagonal/>
    </border>
    <border>
      <left style="medium">
        <color indexed="64"/>
      </left>
      <right/>
      <top style="hair">
        <color indexed="64"/>
      </top>
      <bottom style="hair">
        <color indexed="64"/>
      </bottom>
      <diagonal/>
    </border>
    <border>
      <left style="thin">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thick">
        <color indexed="64"/>
      </right>
      <top/>
      <bottom/>
      <diagonal/>
    </border>
    <border>
      <left style="thick">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hair">
        <color indexed="64"/>
      </right>
      <top style="medium">
        <color indexed="64"/>
      </top>
      <bottom style="thick">
        <color indexed="64"/>
      </bottom>
      <diagonal/>
    </border>
    <border>
      <left style="hair">
        <color indexed="64"/>
      </left>
      <right/>
      <top style="medium">
        <color indexed="64"/>
      </top>
      <bottom style="thick">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thick">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diagonal/>
    </border>
    <border>
      <left/>
      <right style="hair">
        <color indexed="64"/>
      </right>
      <top style="thick">
        <color indexed="64"/>
      </top>
      <bottom/>
      <diagonal/>
    </border>
    <border>
      <left/>
      <right style="hair">
        <color indexed="64"/>
      </right>
      <top style="medium">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thick">
        <color indexed="64"/>
      </top>
      <bottom style="medium">
        <color indexed="64"/>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top style="thick">
        <color indexed="64"/>
      </top>
      <bottom style="hair">
        <color indexed="64"/>
      </bottom>
      <diagonal/>
    </border>
    <border>
      <left style="hair">
        <color indexed="64"/>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ck">
        <color indexed="64"/>
      </right>
      <top style="thin">
        <color indexed="64"/>
      </top>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medium">
        <color indexed="64"/>
      </top>
      <bottom style="hair">
        <color indexed="64"/>
      </bottom>
      <diagonal/>
    </border>
    <border>
      <left/>
      <right style="hair">
        <color indexed="64"/>
      </right>
      <top/>
      <bottom style="thick">
        <color indexed="64"/>
      </bottom>
      <diagonal/>
    </border>
    <border>
      <left style="medium">
        <color indexed="64"/>
      </left>
      <right/>
      <top style="thin">
        <color indexed="64"/>
      </top>
      <bottom style="thick">
        <color indexed="64"/>
      </bottom>
      <diagonal/>
    </border>
    <border>
      <left style="medium">
        <color indexed="64"/>
      </left>
      <right/>
      <top style="hair">
        <color indexed="64"/>
      </top>
      <bottom style="medium">
        <color indexed="64"/>
      </bottom>
      <diagonal/>
    </border>
    <border>
      <left style="hair">
        <color indexed="64"/>
      </left>
      <right/>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bottom style="thick">
        <color indexed="64"/>
      </bottom>
      <diagonal/>
    </border>
    <border>
      <left style="thick">
        <color indexed="64"/>
      </left>
      <right/>
      <top style="thin">
        <color indexed="64"/>
      </top>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thick">
        <color indexed="64"/>
      </top>
      <bottom style="dashed">
        <color indexed="64"/>
      </bottom>
      <diagonal/>
    </border>
    <border>
      <left/>
      <right style="medium">
        <color indexed="64"/>
      </right>
      <top style="thick">
        <color indexed="64"/>
      </top>
      <bottom style="medium">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ck">
        <color indexed="64"/>
      </left>
      <right/>
      <top/>
      <bottom style="thick">
        <color indexed="64"/>
      </bottom>
      <diagonal/>
    </border>
    <border>
      <left/>
      <right style="thick">
        <color indexed="64"/>
      </right>
      <top style="double">
        <color indexed="64"/>
      </top>
      <bottom/>
      <diagonal/>
    </border>
    <border>
      <left style="thick">
        <color indexed="64"/>
      </left>
      <right style="thick">
        <color indexed="64"/>
      </right>
      <top style="double">
        <color indexed="64"/>
      </top>
      <bottom/>
      <diagonal/>
    </border>
    <border>
      <left style="thick">
        <color indexed="64"/>
      </left>
      <right/>
      <top style="double">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ck">
        <color indexed="64"/>
      </left>
      <right style="thin">
        <color indexed="64"/>
      </right>
      <top style="double">
        <color indexed="64"/>
      </top>
      <bottom/>
      <diagonal/>
    </border>
    <border>
      <left/>
      <right style="medium">
        <color indexed="64"/>
      </right>
      <top style="medium">
        <color indexed="64"/>
      </top>
      <bottom/>
      <diagonal/>
    </border>
    <border>
      <left style="thin">
        <color indexed="64"/>
      </left>
      <right/>
      <top style="thick">
        <color indexed="64"/>
      </top>
      <bottom style="medium">
        <color indexed="64"/>
      </bottom>
      <diagonal/>
    </border>
    <border>
      <left style="thin">
        <color indexed="64"/>
      </left>
      <right/>
      <top style="thick">
        <color indexed="64"/>
      </top>
      <bottom/>
      <diagonal/>
    </border>
    <border>
      <left/>
      <right/>
      <top style="dashed">
        <color indexed="64"/>
      </top>
      <bottom style="dashed">
        <color indexed="64"/>
      </bottom>
      <diagonal/>
    </border>
    <border>
      <left/>
      <right/>
      <top style="dashed">
        <color indexed="64"/>
      </top>
      <bottom style="thick">
        <color indexed="64"/>
      </bottom>
      <diagonal/>
    </border>
    <border>
      <left style="medium">
        <color indexed="64"/>
      </left>
      <right/>
      <top style="thick">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right style="medium">
        <color indexed="64"/>
      </right>
      <top style="thin">
        <color indexed="64"/>
      </top>
      <bottom/>
      <diagonal/>
    </border>
    <border>
      <left/>
      <right style="medium">
        <color indexed="64"/>
      </right>
      <top/>
      <bottom style="thick">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thin">
        <color indexed="64"/>
      </top>
      <bottom style="thick">
        <color indexed="64"/>
      </bottom>
      <diagonal/>
    </border>
    <border>
      <left/>
      <right style="thin">
        <color indexed="64"/>
      </right>
      <top style="thick">
        <color indexed="64"/>
      </top>
      <bottom/>
      <diagonal/>
    </border>
    <border>
      <left/>
      <right/>
      <top style="hair">
        <color indexed="64"/>
      </top>
      <bottom style="thick">
        <color indexed="64"/>
      </bottom>
      <diagonal/>
    </border>
    <border>
      <left/>
      <right/>
      <top/>
      <bottom style="thin">
        <color indexed="64"/>
      </bottom>
      <diagonal/>
    </border>
    <border>
      <left style="thick">
        <color indexed="64"/>
      </left>
      <right/>
      <top style="hair">
        <color indexed="64"/>
      </top>
      <bottom style="hair">
        <color indexed="64"/>
      </bottom>
      <diagonal/>
    </border>
    <border>
      <left style="thick">
        <color indexed="64"/>
      </left>
      <right/>
      <top style="hair">
        <color indexed="64"/>
      </top>
      <bottom/>
      <diagonal/>
    </border>
    <border>
      <left/>
      <right style="medium">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ck">
        <color indexed="64"/>
      </bottom>
      <diagonal/>
    </border>
    <border>
      <left style="thin">
        <color indexed="64"/>
      </left>
      <right/>
      <top style="dashed">
        <color rgb="FFFF0000"/>
      </top>
      <bottom/>
      <diagonal/>
    </border>
    <border>
      <left/>
      <right style="thin">
        <color indexed="64"/>
      </right>
      <top style="dashed">
        <color rgb="FFFF0000"/>
      </top>
      <bottom/>
      <diagonal/>
    </border>
    <border>
      <left style="thin">
        <color indexed="64"/>
      </left>
      <right style="thick">
        <color indexed="64"/>
      </right>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bottom style="thick">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s>
  <cellStyleXfs count="4">
    <xf numFmtId="0" fontId="0" fillId="0" borderId="0"/>
    <xf numFmtId="3" fontId="1" fillId="0" borderId="0" applyFont="0" applyFill="0" applyBorder="0" applyAlignment="0" applyProtection="0"/>
    <xf numFmtId="164" fontId="1" fillId="0" borderId="0" applyFont="0" applyFill="0" applyBorder="0" applyAlignment="0" applyProtection="0"/>
    <xf numFmtId="0" fontId="42" fillId="0" borderId="0" applyNumberFormat="0" applyFill="0" applyBorder="0" applyAlignment="0" applyProtection="0"/>
  </cellStyleXfs>
  <cellXfs count="566">
    <xf numFmtId="0" fontId="0" fillId="0" borderId="0" xfId="0"/>
    <xf numFmtId="38" fontId="7" fillId="0" borderId="1" xfId="0" applyNumberFormat="1" applyFont="1" applyFill="1" applyBorder="1" applyAlignment="1" applyProtection="1">
      <alignment horizontal="center" vertical="center"/>
    </xf>
    <xf numFmtId="38" fontId="7" fillId="0" borderId="2" xfId="0" applyNumberFormat="1" applyFont="1" applyFill="1" applyBorder="1" applyAlignment="1" applyProtection="1">
      <alignment horizontal="center" vertical="center"/>
    </xf>
    <xf numFmtId="0" fontId="43" fillId="0" borderId="0" xfId="0" applyFont="1" applyAlignment="1">
      <alignment vertical="center"/>
    </xf>
    <xf numFmtId="39" fontId="43" fillId="2" borderId="4" xfId="0" applyNumberFormat="1" applyFont="1" applyFill="1" applyBorder="1" applyAlignment="1" applyProtection="1">
      <alignment vertical="center"/>
      <protection locked="0"/>
    </xf>
    <xf numFmtId="39" fontId="43" fillId="2" borderId="6" xfId="0" applyNumberFormat="1" applyFont="1" applyFill="1" applyBorder="1" applyAlignment="1" applyProtection="1">
      <alignment vertical="center"/>
      <protection locked="0"/>
    </xf>
    <xf numFmtId="165" fontId="44" fillId="0" borderId="0" xfId="0" applyNumberFormat="1" applyFont="1" applyFill="1" applyBorder="1" applyAlignment="1" applyProtection="1">
      <alignment vertical="center"/>
    </xf>
    <xf numFmtId="0" fontId="43" fillId="0" borderId="0" xfId="0" applyFont="1" applyBorder="1" applyAlignment="1" applyProtection="1">
      <alignment vertical="center"/>
    </xf>
    <xf numFmtId="0" fontId="43" fillId="0" borderId="0" xfId="0" applyFont="1"/>
    <xf numFmtId="0" fontId="43" fillId="0" borderId="12" xfId="0" applyFont="1" applyBorder="1" applyAlignment="1" applyProtection="1">
      <alignment vertical="center"/>
    </xf>
    <xf numFmtId="0" fontId="43" fillId="0" borderId="0" xfId="0" applyFont="1" applyBorder="1"/>
    <xf numFmtId="0" fontId="43" fillId="0" borderId="0" xfId="0" applyFont="1" applyBorder="1" applyAlignment="1" applyProtection="1">
      <alignment vertical="top"/>
    </xf>
    <xf numFmtId="0" fontId="43" fillId="0" borderId="0" xfId="0" applyFont="1" applyBorder="1" applyProtection="1"/>
    <xf numFmtId="0" fontId="45" fillId="0" borderId="0" xfId="0" applyFont="1" applyBorder="1" applyAlignment="1" applyProtection="1">
      <alignment vertical="center"/>
    </xf>
    <xf numFmtId="0" fontId="43" fillId="0" borderId="0" xfId="0" applyFont="1" applyBorder="1" applyAlignment="1">
      <alignment vertical="center"/>
    </xf>
    <xf numFmtId="0" fontId="46" fillId="0" borderId="13" xfId="0" applyFont="1" applyFill="1" applyBorder="1" applyAlignment="1" applyProtection="1">
      <alignment vertical="top"/>
    </xf>
    <xf numFmtId="0" fontId="43" fillId="0" borderId="13" xfId="0" applyFont="1" applyBorder="1" applyAlignment="1" applyProtection="1">
      <alignment vertical="top"/>
    </xf>
    <xf numFmtId="0" fontId="46" fillId="0" borderId="13" xfId="0" applyFont="1" applyFill="1" applyBorder="1" applyAlignment="1" applyProtection="1">
      <alignment horizontal="left" vertical="top"/>
    </xf>
    <xf numFmtId="0" fontId="47" fillId="0" borderId="13" xfId="0" applyFont="1" applyFill="1" applyBorder="1" applyAlignment="1" applyProtection="1">
      <alignment vertical="top"/>
    </xf>
    <xf numFmtId="0" fontId="47" fillId="0" borderId="13" xfId="0" applyFont="1" applyFill="1" applyBorder="1" applyAlignment="1" applyProtection="1">
      <alignment horizontal="center" vertical="top"/>
    </xf>
    <xf numFmtId="0" fontId="43" fillId="0" borderId="14" xfId="0" applyFont="1" applyFill="1" applyBorder="1" applyAlignment="1" applyProtection="1">
      <alignment vertical="center"/>
    </xf>
    <xf numFmtId="0" fontId="43" fillId="0" borderId="15" xfId="0" applyFont="1" applyFill="1" applyBorder="1" applyAlignment="1" applyProtection="1">
      <alignment vertical="center"/>
    </xf>
    <xf numFmtId="0" fontId="43" fillId="0" borderId="16" xfId="0" applyFont="1" applyFill="1" applyBorder="1" applyAlignment="1" applyProtection="1">
      <alignment vertical="center"/>
    </xf>
    <xf numFmtId="0" fontId="44" fillId="7" borderId="17" xfId="0" applyFont="1" applyFill="1" applyBorder="1" applyAlignment="1" applyProtection="1">
      <alignment horizontal="center" vertical="center"/>
      <protection locked="0"/>
    </xf>
    <xf numFmtId="0" fontId="43" fillId="2" borderId="18" xfId="0" applyFont="1" applyFill="1" applyBorder="1" applyAlignment="1" applyProtection="1">
      <alignment vertical="center"/>
      <protection locked="0"/>
    </xf>
    <xf numFmtId="0" fontId="43" fillId="2" borderId="19" xfId="0" applyFont="1" applyFill="1" applyBorder="1" applyAlignment="1" applyProtection="1">
      <alignment vertical="center"/>
      <protection locked="0"/>
    </xf>
    <xf numFmtId="43" fontId="6" fillId="2" borderId="14" xfId="0" applyNumberFormat="1" applyFont="1" applyFill="1" applyBorder="1" applyAlignment="1" applyProtection="1">
      <alignment vertical="center"/>
      <protection locked="0"/>
    </xf>
    <xf numFmtId="43" fontId="6" fillId="0" borderId="14" xfId="0" applyNumberFormat="1" applyFont="1" applyFill="1" applyBorder="1" applyAlignment="1" applyProtection="1">
      <alignment vertical="center"/>
    </xf>
    <xf numFmtId="165" fontId="10" fillId="0" borderId="0" xfId="0" applyNumberFormat="1" applyFont="1" applyFill="1" applyBorder="1" applyAlignment="1" applyProtection="1">
      <alignment vertical="center"/>
    </xf>
    <xf numFmtId="165" fontId="7" fillId="0" borderId="0" xfId="0" applyNumberFormat="1" applyFont="1" applyFill="1" applyBorder="1" applyAlignment="1" applyProtection="1">
      <alignment vertical="center"/>
    </xf>
    <xf numFmtId="0" fontId="9" fillId="0" borderId="0" xfId="0" applyFont="1" applyAlignment="1">
      <alignment vertical="center"/>
    </xf>
    <xf numFmtId="0" fontId="7" fillId="0" borderId="0" xfId="0" applyFont="1" applyFill="1" applyBorder="1" applyAlignment="1" applyProtection="1">
      <alignment vertical="center"/>
    </xf>
    <xf numFmtId="0" fontId="6" fillId="0" borderId="0" xfId="0" applyFont="1" applyAlignment="1">
      <alignment vertical="center"/>
    </xf>
    <xf numFmtId="0" fontId="6" fillId="0" borderId="0" xfId="0" applyFont="1" applyBorder="1" applyAlignment="1">
      <alignment vertical="center"/>
    </xf>
    <xf numFmtId="0" fontId="9" fillId="0" borderId="0" xfId="0" applyFont="1"/>
    <xf numFmtId="0" fontId="43" fillId="0" borderId="21" xfId="0" applyFont="1" applyFill="1" applyBorder="1" applyAlignment="1" applyProtection="1">
      <alignment vertical="center"/>
    </xf>
    <xf numFmtId="0" fontId="43" fillId="0" borderId="22" xfId="0" applyFont="1" applyFill="1" applyBorder="1" applyAlignment="1" applyProtection="1">
      <alignment vertical="center"/>
    </xf>
    <xf numFmtId="0" fontId="43" fillId="2" borderId="24" xfId="0" applyFont="1" applyFill="1" applyBorder="1" applyAlignment="1" applyProtection="1">
      <alignment vertical="center"/>
      <protection locked="0"/>
    </xf>
    <xf numFmtId="0" fontId="43" fillId="0" borderId="25" xfId="0" applyFont="1" applyFill="1" applyBorder="1" applyAlignment="1" applyProtection="1">
      <alignment horizontal="center"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15" fillId="0" borderId="0" xfId="0" applyFont="1" applyAlignment="1" applyProtection="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11" fillId="0" borderId="0" xfId="0" applyFont="1" applyAlignment="1" applyProtection="1">
      <alignment horizontal="right" vertical="center"/>
    </xf>
    <xf numFmtId="0" fontId="9" fillId="0" borderId="0" xfId="0" applyFont="1" applyBorder="1" applyAlignment="1">
      <alignment horizontal="center" vertical="center"/>
    </xf>
    <xf numFmtId="0" fontId="9" fillId="0" borderId="29" xfId="0" applyFont="1" applyBorder="1" applyAlignment="1">
      <alignment horizontal="center" vertical="center"/>
    </xf>
    <xf numFmtId="0" fontId="14" fillId="0" borderId="29" xfId="0" applyFont="1" applyBorder="1" applyAlignment="1">
      <alignment horizontal="right" vertical="center"/>
    </xf>
    <xf numFmtId="0" fontId="7" fillId="0" borderId="0" xfId="0" applyFont="1" applyAlignment="1">
      <alignment horizontal="center" vertical="center"/>
    </xf>
    <xf numFmtId="0" fontId="10" fillId="0" borderId="0" xfId="0" applyFont="1" applyAlignment="1">
      <alignment horizontal="center" vertical="center"/>
    </xf>
    <xf numFmtId="0" fontId="42" fillId="0" borderId="0" xfId="3" quotePrefix="1"/>
    <xf numFmtId="0" fontId="47" fillId="0" borderId="30" xfId="0" applyFont="1" applyBorder="1" applyAlignment="1" applyProtection="1">
      <alignment vertical="top"/>
    </xf>
    <xf numFmtId="0" fontId="47" fillId="0" borderId="31" xfId="0" applyFont="1" applyBorder="1" applyAlignment="1" applyProtection="1">
      <alignment vertical="top"/>
    </xf>
    <xf numFmtId="0" fontId="44" fillId="8" borderId="9" xfId="0" applyFont="1" applyFill="1" applyBorder="1" applyAlignment="1" applyProtection="1">
      <alignment horizontal="center" vertical="center"/>
    </xf>
    <xf numFmtId="0" fontId="43" fillId="8" borderId="10" xfId="0" applyFont="1" applyFill="1" applyBorder="1" applyAlignment="1" applyProtection="1">
      <alignment horizontal="center" vertical="center"/>
    </xf>
    <xf numFmtId="166" fontId="44" fillId="8" borderId="9" xfId="0" applyNumberFormat="1" applyFont="1" applyFill="1" applyBorder="1" applyAlignment="1" applyProtection="1">
      <alignment horizontal="center" vertical="center"/>
      <protection locked="0"/>
    </xf>
    <xf numFmtId="166" fontId="44" fillId="8" borderId="32" xfId="0" applyNumberFormat="1" applyFont="1" applyFill="1" applyBorder="1" applyAlignment="1" applyProtection="1">
      <alignment horizontal="center" vertical="center"/>
      <protection locked="0"/>
    </xf>
    <xf numFmtId="166" fontId="44" fillId="8" borderId="3" xfId="0" applyNumberFormat="1" applyFont="1" applyFill="1" applyBorder="1" applyAlignment="1" applyProtection="1">
      <alignment horizontal="center" vertical="center"/>
      <protection locked="0"/>
    </xf>
    <xf numFmtId="166" fontId="44" fillId="8" borderId="33" xfId="0" applyNumberFormat="1" applyFont="1" applyFill="1" applyBorder="1" applyAlignment="1" applyProtection="1">
      <alignment horizontal="center" vertical="center"/>
      <protection locked="0"/>
    </xf>
    <xf numFmtId="0" fontId="48" fillId="8" borderId="34" xfId="0" applyFont="1" applyFill="1" applyBorder="1" applyAlignment="1" applyProtection="1">
      <alignment horizontal="center" vertical="center"/>
    </xf>
    <xf numFmtId="0" fontId="49" fillId="8" borderId="9" xfId="0" applyFont="1" applyFill="1" applyBorder="1" applyAlignment="1" applyProtection="1">
      <alignment horizontal="center" vertical="center"/>
      <protection locked="0"/>
    </xf>
    <xf numFmtId="0" fontId="50" fillId="8" borderId="10" xfId="0" applyFont="1" applyFill="1" applyBorder="1" applyAlignment="1" applyProtection="1">
      <alignment horizontal="center" vertical="center"/>
    </xf>
    <xf numFmtId="44" fontId="43" fillId="8" borderId="10" xfId="0" applyNumberFormat="1" applyFont="1" applyFill="1" applyBorder="1" applyAlignment="1" applyProtection="1">
      <alignment vertical="center"/>
    </xf>
    <xf numFmtId="44" fontId="43" fillId="8" borderId="33" xfId="0" applyNumberFormat="1" applyFont="1" applyFill="1" applyBorder="1" applyAlignment="1" applyProtection="1">
      <alignment vertical="center"/>
    </xf>
    <xf numFmtId="0" fontId="51" fillId="8" borderId="38" xfId="0" applyFont="1" applyFill="1" applyBorder="1" applyAlignment="1" applyProtection="1">
      <alignment horizontal="center" vertical="center"/>
    </xf>
    <xf numFmtId="0" fontId="46" fillId="0" borderId="0" xfId="0" applyFont="1" applyAlignment="1" applyProtection="1">
      <alignment horizontal="center" vertical="center"/>
    </xf>
    <xf numFmtId="0" fontId="43" fillId="0" borderId="0" xfId="0" applyFont="1" applyAlignment="1" applyProtection="1">
      <alignment vertical="center"/>
    </xf>
    <xf numFmtId="0" fontId="46" fillId="0" borderId="0" xfId="0" applyFont="1" applyAlignment="1" applyProtection="1">
      <alignment horizontal="right" vertical="center"/>
    </xf>
    <xf numFmtId="0" fontId="52" fillId="0" borderId="29" xfId="0" applyFont="1" applyBorder="1" applyAlignment="1" applyProtection="1">
      <alignment vertical="center"/>
    </xf>
    <xf numFmtId="0" fontId="43" fillId="0" borderId="29" xfId="0" applyFont="1" applyBorder="1" applyAlignment="1">
      <alignment vertical="center"/>
    </xf>
    <xf numFmtId="0" fontId="43" fillId="3" borderId="8" xfId="0" applyFont="1" applyFill="1" applyBorder="1" applyAlignment="1" applyProtection="1">
      <alignment vertical="center"/>
    </xf>
    <xf numFmtId="165" fontId="47" fillId="0" borderId="0" xfId="0" applyNumberFormat="1" applyFont="1" applyFill="1" applyBorder="1" applyAlignment="1" applyProtection="1">
      <alignment vertical="center"/>
    </xf>
    <xf numFmtId="0" fontId="43" fillId="0" borderId="0" xfId="0" applyFont="1" applyFill="1" applyBorder="1" applyAlignment="1" applyProtection="1">
      <alignment vertical="center"/>
    </xf>
    <xf numFmtId="0" fontId="43" fillId="0" borderId="0" xfId="0" applyFont="1" applyFill="1" applyAlignment="1" applyProtection="1">
      <alignment vertical="center"/>
    </xf>
    <xf numFmtId="0" fontId="46" fillId="0" borderId="0" xfId="0" applyFont="1" applyFill="1" applyBorder="1" applyAlignment="1" applyProtection="1">
      <alignment vertical="center"/>
    </xf>
    <xf numFmtId="0" fontId="46" fillId="0" borderId="0" xfId="0" applyFont="1" applyAlignment="1" applyProtection="1">
      <alignment vertical="center"/>
    </xf>
    <xf numFmtId="0" fontId="47" fillId="0" borderId="0" xfId="0" applyFont="1" applyFill="1" applyBorder="1" applyAlignment="1" applyProtection="1">
      <alignment vertical="center"/>
    </xf>
    <xf numFmtId="0" fontId="43" fillId="0" borderId="39" xfId="0" applyFont="1" applyBorder="1" applyAlignment="1" applyProtection="1">
      <alignment vertical="center"/>
    </xf>
    <xf numFmtId="0" fontId="45" fillId="0" borderId="0" xfId="0" applyFont="1" applyAlignment="1" applyProtection="1">
      <alignment vertical="center"/>
    </xf>
    <xf numFmtId="0" fontId="43" fillId="0" borderId="27" xfId="0" applyFont="1" applyBorder="1" applyAlignment="1" applyProtection="1">
      <alignment vertical="center"/>
    </xf>
    <xf numFmtId="0" fontId="43" fillId="0" borderId="26" xfId="0" applyFont="1" applyBorder="1" applyAlignment="1" applyProtection="1">
      <alignment vertical="center"/>
    </xf>
    <xf numFmtId="0" fontId="46" fillId="0" borderId="40" xfId="0" applyFont="1" applyFill="1" applyBorder="1" applyAlignment="1" applyProtection="1">
      <alignment horizontal="center" vertical="top"/>
    </xf>
    <xf numFmtId="0" fontId="46" fillId="0" borderId="0" xfId="0" applyFont="1" applyFill="1" applyBorder="1" applyAlignment="1" applyProtection="1">
      <alignment horizontal="center" vertical="top"/>
    </xf>
    <xf numFmtId="165" fontId="45" fillId="0" borderId="39" xfId="0" applyNumberFormat="1" applyFont="1" applyBorder="1" applyAlignment="1" applyProtection="1">
      <alignment horizontal="center" vertical="center"/>
    </xf>
    <xf numFmtId="165" fontId="45" fillId="0" borderId="0" xfId="0" applyNumberFormat="1" applyFont="1" applyBorder="1" applyAlignment="1" applyProtection="1">
      <alignment horizontal="center" vertical="center"/>
    </xf>
    <xf numFmtId="165" fontId="43" fillId="0" borderId="26" xfId="0" applyNumberFormat="1" applyFont="1" applyBorder="1" applyAlignment="1" applyProtection="1">
      <alignment horizontal="center" vertical="center"/>
    </xf>
    <xf numFmtId="165" fontId="43" fillId="0" borderId="0" xfId="0" applyNumberFormat="1" applyFont="1" applyBorder="1" applyAlignment="1" applyProtection="1">
      <alignment horizontal="center" vertical="center"/>
    </xf>
    <xf numFmtId="0" fontId="52" fillId="0" borderId="29" xfId="0" applyFont="1" applyBorder="1" applyAlignment="1">
      <alignment vertical="center"/>
    </xf>
    <xf numFmtId="0" fontId="47" fillId="0" borderId="0" xfId="0" applyFont="1" applyFill="1" applyBorder="1" applyAlignment="1" applyProtection="1">
      <alignment vertical="top"/>
    </xf>
    <xf numFmtId="0" fontId="50" fillId="0" borderId="0" xfId="0" applyFont="1" applyAlignment="1" applyProtection="1">
      <alignment horizontal="left"/>
    </xf>
    <xf numFmtId="0" fontId="51" fillId="9" borderId="42" xfId="0" applyFont="1" applyFill="1" applyBorder="1" applyAlignment="1" applyProtection="1">
      <alignment horizontal="center" vertical="center"/>
    </xf>
    <xf numFmtId="0" fontId="44" fillId="10" borderId="43" xfId="0" applyFont="1" applyFill="1" applyBorder="1" applyAlignment="1" applyProtection="1">
      <alignment horizontal="center" vertical="center"/>
    </xf>
    <xf numFmtId="0" fontId="48" fillId="9" borderId="42" xfId="0" applyFont="1" applyFill="1" applyBorder="1" applyAlignment="1" applyProtection="1">
      <alignment horizontal="center" vertical="center"/>
    </xf>
    <xf numFmtId="0" fontId="44" fillId="10" borderId="44" xfId="0" applyFont="1" applyFill="1" applyBorder="1" applyAlignment="1" applyProtection="1">
      <alignment horizontal="center" vertical="center"/>
    </xf>
    <xf numFmtId="0" fontId="50" fillId="11" borderId="45" xfId="0" applyFont="1" applyFill="1" applyBorder="1" applyAlignment="1" applyProtection="1">
      <alignment horizontal="center" vertical="center"/>
    </xf>
    <xf numFmtId="39" fontId="44" fillId="0" borderId="46" xfId="0" applyNumberFormat="1" applyFont="1" applyFill="1" applyBorder="1" applyAlignment="1" applyProtection="1">
      <alignment vertical="center"/>
    </xf>
    <xf numFmtId="0" fontId="9" fillId="0" borderId="0" xfId="0" applyFont="1" applyBorder="1" applyAlignment="1" applyProtection="1">
      <alignment vertical="center"/>
    </xf>
    <xf numFmtId="0" fontId="6" fillId="0" borderId="0" xfId="0" applyFont="1" applyBorder="1" applyAlignment="1" applyProtection="1">
      <alignment vertical="center"/>
    </xf>
    <xf numFmtId="0" fontId="54" fillId="9" borderId="47" xfId="0" applyFont="1" applyFill="1" applyBorder="1" applyAlignment="1" applyProtection="1">
      <alignment horizontal="center" vertical="center"/>
    </xf>
    <xf numFmtId="40" fontId="55" fillId="0" borderId="0" xfId="0" applyNumberFormat="1" applyFont="1" applyAlignment="1">
      <alignment vertical="center"/>
    </xf>
    <xf numFmtId="0" fontId="56" fillId="8" borderId="48" xfId="0" applyFont="1" applyFill="1" applyBorder="1" applyAlignment="1" applyProtection="1">
      <alignment horizontal="center" vertical="center"/>
    </xf>
    <xf numFmtId="0" fontId="57" fillId="8" borderId="7" xfId="0" applyFont="1" applyFill="1" applyBorder="1" applyAlignment="1" applyProtection="1">
      <alignment horizontal="center" vertical="center"/>
    </xf>
    <xf numFmtId="40" fontId="17" fillId="0" borderId="49" xfId="0" applyNumberFormat="1" applyFont="1" applyBorder="1" applyAlignment="1" applyProtection="1">
      <alignment vertical="center"/>
    </xf>
    <xf numFmtId="0" fontId="17" fillId="4" borderId="50" xfId="0" applyFont="1" applyFill="1" applyBorder="1" applyAlignment="1" applyProtection="1">
      <alignment vertical="center"/>
    </xf>
    <xf numFmtId="0" fontId="17" fillId="4" borderId="0" xfId="0" applyFont="1" applyFill="1" applyBorder="1" applyAlignment="1" applyProtection="1">
      <alignment vertical="center"/>
    </xf>
    <xf numFmtId="40" fontId="17" fillId="0" borderId="51" xfId="0" applyNumberFormat="1" applyFont="1" applyFill="1" applyBorder="1" applyAlignment="1" applyProtection="1">
      <alignment vertical="center"/>
    </xf>
    <xf numFmtId="0" fontId="57" fillId="8" borderId="52" xfId="0" applyFont="1" applyFill="1" applyBorder="1" applyAlignment="1" applyProtection="1">
      <alignment horizontal="center" vertical="center"/>
    </xf>
    <xf numFmtId="0" fontId="17" fillId="0" borderId="53" xfId="0" applyFont="1" applyFill="1" applyBorder="1" applyAlignment="1" applyProtection="1">
      <alignment horizontal="center" vertical="center"/>
    </xf>
    <xf numFmtId="40" fontId="17" fillId="0" borderId="51" xfId="0" applyNumberFormat="1" applyFont="1" applyBorder="1" applyAlignment="1" applyProtection="1">
      <alignment vertical="center"/>
    </xf>
    <xf numFmtId="0" fontId="24" fillId="0" borderId="50" xfId="0" applyFont="1" applyBorder="1" applyAlignment="1" applyProtection="1">
      <alignment vertical="center"/>
    </xf>
    <xf numFmtId="0" fontId="24" fillId="0" borderId="0" xfId="0" applyFont="1" applyBorder="1" applyAlignment="1" applyProtection="1">
      <alignment vertical="center"/>
    </xf>
    <xf numFmtId="0" fontId="17" fillId="0" borderId="0" xfId="0" applyFont="1" applyBorder="1" applyProtection="1"/>
    <xf numFmtId="0" fontId="17" fillId="11" borderId="31" xfId="0" applyFont="1" applyFill="1" applyBorder="1" applyAlignment="1" applyProtection="1">
      <alignment horizontal="center" vertical="center"/>
    </xf>
    <xf numFmtId="0" fontId="17" fillId="11" borderId="37" xfId="0" applyFont="1" applyFill="1" applyBorder="1" applyAlignment="1">
      <alignment horizontal="center" vertical="center"/>
    </xf>
    <xf numFmtId="0" fontId="17" fillId="12" borderId="31" xfId="0" applyFont="1" applyFill="1" applyBorder="1" applyAlignment="1" applyProtection="1">
      <alignment horizontal="center" vertical="center"/>
    </xf>
    <xf numFmtId="0" fontId="17" fillId="12" borderId="37" xfId="0" applyFont="1" applyFill="1" applyBorder="1" applyAlignment="1">
      <alignment horizontal="center" vertical="center"/>
    </xf>
    <xf numFmtId="0" fontId="17" fillId="11" borderId="54" xfId="0" applyFont="1" applyFill="1" applyBorder="1" applyAlignment="1">
      <alignment horizontal="center" vertical="center"/>
    </xf>
    <xf numFmtId="0" fontId="17" fillId="0" borderId="51" xfId="0" applyFont="1" applyBorder="1" applyAlignment="1" applyProtection="1">
      <alignment horizontal="center" vertical="center"/>
    </xf>
    <xf numFmtId="0" fontId="17" fillId="0" borderId="49" xfId="0" applyFont="1" applyBorder="1" applyAlignment="1" applyProtection="1">
      <alignment horizontal="center" vertical="center"/>
    </xf>
    <xf numFmtId="166" fontId="17" fillId="0" borderId="51" xfId="0" applyNumberFormat="1" applyFont="1" applyBorder="1" applyAlignment="1" applyProtection="1">
      <alignment vertical="center"/>
    </xf>
    <xf numFmtId="166" fontId="17" fillId="0" borderId="49" xfId="0" applyNumberFormat="1" applyFont="1" applyBorder="1" applyAlignment="1" applyProtection="1">
      <alignment vertical="center"/>
    </xf>
    <xf numFmtId="166" fontId="17" fillId="0" borderId="41" xfId="0" applyNumberFormat="1" applyFont="1" applyBorder="1" applyAlignment="1" applyProtection="1">
      <alignment vertical="center"/>
    </xf>
    <xf numFmtId="166" fontId="17" fillId="0" borderId="55" xfId="0" applyNumberFormat="1" applyFont="1" applyBorder="1" applyAlignment="1" applyProtection="1">
      <alignment vertical="center"/>
    </xf>
    <xf numFmtId="0" fontId="17" fillId="13" borderId="48" xfId="0" applyFont="1" applyFill="1" applyBorder="1" applyAlignment="1" applyProtection="1">
      <alignment vertical="center"/>
    </xf>
    <xf numFmtId="0" fontId="17" fillId="13" borderId="53" xfId="0" applyFont="1" applyFill="1" applyBorder="1" applyAlignment="1" applyProtection="1">
      <alignment vertical="center"/>
    </xf>
    <xf numFmtId="0" fontId="17" fillId="13" borderId="53" xfId="0" applyFont="1" applyFill="1" applyBorder="1" applyAlignment="1" applyProtection="1">
      <alignment horizontal="center" vertical="center"/>
    </xf>
    <xf numFmtId="0" fontId="17" fillId="13" borderId="56" xfId="0" applyFont="1" applyFill="1" applyBorder="1" applyAlignment="1" applyProtection="1">
      <alignment horizontal="center" vertical="center"/>
    </xf>
    <xf numFmtId="0" fontId="17" fillId="0" borderId="53" xfId="0" applyFont="1" applyBorder="1" applyAlignment="1" applyProtection="1">
      <alignment vertical="center"/>
    </xf>
    <xf numFmtId="0" fontId="17" fillId="0" borderId="49" xfId="0" applyFont="1" applyBorder="1" applyAlignment="1" applyProtection="1">
      <alignment vertical="center"/>
    </xf>
    <xf numFmtId="0" fontId="17" fillId="0" borderId="57" xfId="0" applyFont="1" applyBorder="1" applyAlignment="1" applyProtection="1">
      <alignment vertical="center"/>
    </xf>
    <xf numFmtId="0" fontId="17" fillId="0" borderId="0" xfId="0" applyFont="1" applyAlignment="1" applyProtection="1">
      <alignment vertical="center"/>
    </xf>
    <xf numFmtId="38" fontId="17" fillId="0" borderId="56" xfId="0" applyNumberFormat="1" applyFont="1" applyBorder="1" applyAlignment="1" applyProtection="1">
      <alignment horizontal="center" vertical="center"/>
    </xf>
    <xf numFmtId="0" fontId="17" fillId="0" borderId="56" xfId="0" applyFont="1" applyBorder="1" applyAlignment="1" applyProtection="1">
      <alignment vertical="center"/>
    </xf>
    <xf numFmtId="0" fontId="17" fillId="0" borderId="55" xfId="0" applyFont="1" applyBorder="1" applyAlignment="1" applyProtection="1">
      <alignment vertical="center"/>
    </xf>
    <xf numFmtId="0" fontId="56" fillId="8" borderId="58" xfId="0" applyFont="1" applyFill="1" applyBorder="1" applyAlignment="1" applyProtection="1">
      <alignment horizontal="center" vertical="center"/>
    </xf>
    <xf numFmtId="0" fontId="56" fillId="8" borderId="59" xfId="0" applyFont="1" applyFill="1" applyBorder="1" applyAlignment="1" applyProtection="1">
      <alignment horizontal="center" vertical="center"/>
    </xf>
    <xf numFmtId="0" fontId="17" fillId="0" borderId="60" xfId="0" applyFont="1" applyBorder="1" applyAlignment="1" applyProtection="1">
      <alignment vertical="center"/>
    </xf>
    <xf numFmtId="0" fontId="17" fillId="0" borderId="61" xfId="0" applyFont="1" applyBorder="1" applyAlignment="1" applyProtection="1">
      <alignment vertical="center"/>
    </xf>
    <xf numFmtId="38" fontId="17" fillId="0" borderId="53" xfId="0" applyNumberFormat="1" applyFont="1" applyBorder="1" applyAlignment="1" applyProtection="1">
      <alignment horizontal="center" vertical="center"/>
    </xf>
    <xf numFmtId="0" fontId="17" fillId="0" borderId="5" xfId="0" applyFont="1" applyBorder="1" applyAlignment="1" applyProtection="1">
      <alignment vertical="center"/>
    </xf>
    <xf numFmtId="0" fontId="17" fillId="0" borderId="59" xfId="0" applyFont="1" applyFill="1" applyBorder="1" applyAlignment="1" applyProtection="1">
      <alignment vertical="center"/>
    </xf>
    <xf numFmtId="40" fontId="17" fillId="14" borderId="51" xfId="0" applyNumberFormat="1" applyFont="1" applyFill="1" applyBorder="1" applyAlignment="1" applyProtection="1">
      <alignment vertical="center"/>
    </xf>
    <xf numFmtId="0" fontId="19" fillId="15" borderId="51" xfId="0" applyFont="1" applyFill="1" applyBorder="1" applyAlignment="1" applyProtection="1">
      <alignment horizontal="center" vertical="center"/>
    </xf>
    <xf numFmtId="40" fontId="17" fillId="16" borderId="51" xfId="0" applyNumberFormat="1" applyFont="1" applyFill="1" applyBorder="1" applyAlignment="1" applyProtection="1">
      <alignment horizontal="center" vertical="center"/>
    </xf>
    <xf numFmtId="0" fontId="19" fillId="0" borderId="53" xfId="0" applyFont="1" applyBorder="1" applyAlignment="1" applyProtection="1">
      <alignment vertical="center"/>
    </xf>
    <xf numFmtId="0" fontId="19" fillId="0" borderId="49" xfId="0" applyFont="1" applyBorder="1" applyAlignment="1" applyProtection="1">
      <alignment vertical="center"/>
    </xf>
    <xf numFmtId="0" fontId="56" fillId="8" borderId="52" xfId="0" applyFont="1" applyFill="1" applyBorder="1" applyAlignment="1" applyProtection="1">
      <alignment horizontal="center" vertical="center"/>
    </xf>
    <xf numFmtId="40" fontId="17" fillId="17" borderId="51" xfId="0" applyNumberFormat="1" applyFont="1" applyFill="1" applyBorder="1" applyAlignment="1" applyProtection="1">
      <alignment vertical="center"/>
    </xf>
    <xf numFmtId="40" fontId="17" fillId="15" borderId="51" xfId="0" applyNumberFormat="1" applyFont="1" applyFill="1" applyBorder="1" applyAlignment="1" applyProtection="1">
      <alignment vertical="center"/>
    </xf>
    <xf numFmtId="40" fontId="17" fillId="18" borderId="51" xfId="0" applyNumberFormat="1" applyFont="1" applyFill="1" applyBorder="1" applyAlignment="1" applyProtection="1">
      <alignment vertical="center"/>
    </xf>
    <xf numFmtId="40" fontId="17" fillId="19" borderId="51" xfId="0" applyNumberFormat="1" applyFont="1" applyFill="1" applyBorder="1" applyAlignment="1" applyProtection="1">
      <alignment vertical="center"/>
    </xf>
    <xf numFmtId="40" fontId="17" fillId="20" borderId="51" xfId="0" applyNumberFormat="1" applyFont="1" applyFill="1" applyBorder="1" applyAlignment="1" applyProtection="1">
      <alignment vertical="center"/>
    </xf>
    <xf numFmtId="40" fontId="17" fillId="8" borderId="51" xfId="0" applyNumberFormat="1" applyFont="1" applyFill="1" applyBorder="1" applyAlignment="1" applyProtection="1">
      <alignment vertical="center"/>
    </xf>
    <xf numFmtId="40" fontId="19" fillId="13" borderId="62" xfId="0" applyNumberFormat="1" applyFont="1" applyFill="1" applyBorder="1" applyAlignment="1" applyProtection="1">
      <alignment vertical="center"/>
    </xf>
    <xf numFmtId="40" fontId="19" fillId="13" borderId="56" xfId="0" applyNumberFormat="1" applyFont="1" applyFill="1" applyBorder="1" applyAlignment="1" applyProtection="1">
      <alignment horizontal="center" vertical="center"/>
    </xf>
    <xf numFmtId="38" fontId="17" fillId="0" borderId="0" xfId="0" applyNumberFormat="1" applyFont="1" applyAlignment="1" applyProtection="1">
      <alignment horizontal="center" vertical="center"/>
    </xf>
    <xf numFmtId="40" fontId="17" fillId="21" borderId="51" xfId="0" applyNumberFormat="1" applyFont="1" applyFill="1" applyBorder="1" applyAlignment="1" applyProtection="1">
      <alignment vertical="center"/>
    </xf>
    <xf numFmtId="40" fontId="17" fillId="22" borderId="41" xfId="0" applyNumberFormat="1" applyFont="1" applyFill="1" applyBorder="1" applyAlignment="1" applyProtection="1">
      <alignment vertical="center"/>
    </xf>
    <xf numFmtId="40" fontId="17" fillId="23" borderId="51" xfId="0" applyNumberFormat="1" applyFont="1" applyFill="1" applyBorder="1" applyAlignment="1" applyProtection="1">
      <alignment vertical="center"/>
    </xf>
    <xf numFmtId="40" fontId="17" fillId="5" borderId="51" xfId="0" applyNumberFormat="1" applyFont="1" applyFill="1" applyBorder="1" applyAlignment="1" applyProtection="1">
      <alignment vertical="center"/>
    </xf>
    <xf numFmtId="40" fontId="17" fillId="24" borderId="51" xfId="0" applyNumberFormat="1" applyFont="1" applyFill="1" applyBorder="1" applyAlignment="1" applyProtection="1">
      <alignment vertical="center"/>
    </xf>
    <xf numFmtId="0" fontId="17" fillId="25" borderId="51" xfId="0" applyFont="1" applyFill="1" applyBorder="1" applyAlignment="1" applyProtection="1">
      <alignment vertical="center"/>
    </xf>
    <xf numFmtId="40" fontId="17" fillId="26" borderId="51" xfId="0" applyNumberFormat="1" applyFont="1" applyFill="1" applyBorder="1" applyAlignment="1" applyProtection="1">
      <alignment vertical="center"/>
    </xf>
    <xf numFmtId="0" fontId="17" fillId="0" borderId="63" xfId="0" applyFont="1" applyBorder="1" applyAlignment="1" applyProtection="1">
      <alignment vertical="center"/>
    </xf>
    <xf numFmtId="38" fontId="17" fillId="0" borderId="51" xfId="0" applyNumberFormat="1" applyFont="1" applyBorder="1" applyAlignment="1" applyProtection="1">
      <alignment horizontal="center" vertical="center"/>
    </xf>
    <xf numFmtId="0" fontId="17" fillId="0" borderId="51" xfId="0" applyFont="1" applyBorder="1" applyAlignment="1" applyProtection="1">
      <alignment vertical="center"/>
    </xf>
    <xf numFmtId="167" fontId="19" fillId="11" borderId="64" xfId="0" applyNumberFormat="1" applyFont="1" applyFill="1" applyBorder="1" applyAlignment="1" applyProtection="1">
      <alignment vertical="center"/>
    </xf>
    <xf numFmtId="38" fontId="17" fillId="0" borderId="41" xfId="0" applyNumberFormat="1" applyFont="1" applyBorder="1" applyAlignment="1" applyProtection="1">
      <alignment horizontal="center" vertical="center"/>
    </xf>
    <xf numFmtId="40" fontId="44" fillId="0" borderId="34" xfId="0" applyNumberFormat="1" applyFont="1" applyBorder="1" applyAlignment="1" applyProtection="1">
      <alignment vertical="center"/>
    </xf>
    <xf numFmtId="42" fontId="51" fillId="8" borderId="34" xfId="0" applyNumberFormat="1" applyFont="1" applyFill="1" applyBorder="1" applyAlignment="1">
      <alignment vertical="center"/>
    </xf>
    <xf numFmtId="0" fontId="43" fillId="8" borderId="34" xfId="0" applyFont="1" applyFill="1" applyBorder="1"/>
    <xf numFmtId="40" fontId="55" fillId="16" borderId="51" xfId="0" applyNumberFormat="1" applyFont="1" applyFill="1" applyBorder="1" applyAlignment="1" applyProtection="1">
      <alignment vertical="center"/>
    </xf>
    <xf numFmtId="0" fontId="58" fillId="15" borderId="51" xfId="0" applyFont="1" applyFill="1" applyBorder="1" applyAlignment="1" applyProtection="1">
      <alignment horizontal="center" vertical="center"/>
    </xf>
    <xf numFmtId="40" fontId="55" fillId="0" borderId="51" xfId="0" applyNumberFormat="1" applyFont="1" applyBorder="1" applyAlignment="1" applyProtection="1">
      <alignment vertical="center"/>
    </xf>
    <xf numFmtId="44" fontId="44" fillId="27" borderId="0" xfId="0" applyNumberFormat="1" applyFont="1" applyFill="1" applyBorder="1" applyAlignment="1">
      <alignment vertical="center"/>
    </xf>
    <xf numFmtId="39" fontId="44" fillId="28" borderId="40" xfId="0" applyNumberFormat="1" applyFont="1" applyFill="1" applyBorder="1" applyAlignment="1" applyProtection="1">
      <alignment vertical="center"/>
    </xf>
    <xf numFmtId="44" fontId="44" fillId="12" borderId="39" xfId="0" applyNumberFormat="1" applyFont="1" applyFill="1" applyBorder="1" applyAlignment="1">
      <alignment vertical="center"/>
    </xf>
    <xf numFmtId="44" fontId="44" fillId="27" borderId="39" xfId="0" applyNumberFormat="1" applyFont="1" applyFill="1" applyBorder="1" applyAlignment="1" applyProtection="1">
      <alignment vertical="center"/>
    </xf>
    <xf numFmtId="39" fontId="44" fillId="28" borderId="39" xfId="0" applyNumberFormat="1" applyFont="1" applyFill="1" applyBorder="1" applyAlignment="1" applyProtection="1">
      <alignment vertical="center"/>
    </xf>
    <xf numFmtId="0" fontId="6" fillId="0" borderId="0" xfId="0" applyFont="1" applyAlignment="1" applyProtection="1">
      <alignment vertical="center"/>
    </xf>
    <xf numFmtId="38" fontId="17" fillId="0" borderId="49" xfId="0" applyNumberFormat="1" applyFont="1" applyBorder="1" applyAlignment="1" applyProtection="1">
      <alignment vertical="center"/>
    </xf>
    <xf numFmtId="38" fontId="17" fillId="0" borderId="55" xfId="0" applyNumberFormat="1" applyFont="1" applyBorder="1" applyAlignment="1" applyProtection="1">
      <alignment vertical="center"/>
    </xf>
    <xf numFmtId="38" fontId="17" fillId="0" borderId="60" xfId="0" applyNumberFormat="1" applyFont="1" applyFill="1" applyBorder="1" applyAlignment="1" applyProtection="1">
      <alignment vertical="center"/>
    </xf>
    <xf numFmtId="38" fontId="17" fillId="0" borderId="61" xfId="0" applyNumberFormat="1" applyFont="1" applyFill="1" applyBorder="1" applyAlignment="1" applyProtection="1">
      <alignment vertical="center"/>
    </xf>
    <xf numFmtId="166" fontId="6" fillId="29" borderId="65" xfId="0" applyNumberFormat="1" applyFont="1" applyFill="1" applyBorder="1" applyAlignment="1" applyProtection="1">
      <alignment vertical="center"/>
    </xf>
    <xf numFmtId="166" fontId="6" fillId="29" borderId="66" xfId="0" applyNumberFormat="1" applyFont="1" applyFill="1" applyBorder="1" applyAlignment="1" applyProtection="1">
      <alignment vertical="center"/>
    </xf>
    <xf numFmtId="0" fontId="7" fillId="29" borderId="67" xfId="0" quotePrefix="1" applyFont="1" applyFill="1" applyBorder="1" applyAlignment="1" applyProtection="1">
      <alignment horizontal="center" vertical="center"/>
    </xf>
    <xf numFmtId="0" fontId="7" fillId="29" borderId="68" xfId="0" quotePrefix="1" applyFont="1" applyFill="1" applyBorder="1" applyAlignment="1" applyProtection="1">
      <alignment horizontal="center" vertical="center"/>
    </xf>
    <xf numFmtId="0" fontId="7" fillId="29" borderId="69" xfId="0" quotePrefix="1" applyFont="1" applyFill="1" applyBorder="1" applyAlignment="1" applyProtection="1">
      <alignment horizontal="center" vertical="center"/>
    </xf>
    <xf numFmtId="0" fontId="7" fillId="29" borderId="69" xfId="0" applyFont="1" applyFill="1" applyBorder="1" applyAlignment="1" applyProtection="1">
      <alignment horizontal="center" vertical="center"/>
    </xf>
    <xf numFmtId="0" fontId="7" fillId="29" borderId="68" xfId="0" applyFont="1" applyFill="1" applyBorder="1" applyAlignment="1" applyProtection="1">
      <alignment horizontal="center" vertical="center"/>
    </xf>
    <xf numFmtId="0" fontId="7" fillId="29" borderId="70" xfId="0" applyFont="1" applyFill="1" applyBorder="1" applyAlignment="1" applyProtection="1">
      <alignment horizontal="center" vertical="center"/>
    </xf>
    <xf numFmtId="0" fontId="7" fillId="13" borderId="70" xfId="0" applyFont="1" applyFill="1" applyBorder="1" applyAlignment="1">
      <alignment horizontal="center" vertical="center"/>
    </xf>
    <xf numFmtId="0" fontId="7" fillId="13" borderId="68" xfId="0" quotePrefix="1" applyFont="1" applyFill="1" applyBorder="1" applyAlignment="1" applyProtection="1">
      <alignment horizontal="center" vertical="center"/>
    </xf>
    <xf numFmtId="0" fontId="7" fillId="13" borderId="69" xfId="0" quotePrefix="1" applyFont="1" applyFill="1" applyBorder="1" applyAlignment="1" applyProtection="1">
      <alignment horizontal="center" vertical="center"/>
    </xf>
    <xf numFmtId="0" fontId="7" fillId="13" borderId="69" xfId="0" applyFont="1" applyFill="1" applyBorder="1" applyAlignment="1" applyProtection="1">
      <alignment horizontal="center" vertical="center"/>
    </xf>
    <xf numFmtId="0" fontId="7" fillId="13" borderId="68" xfId="0" applyFont="1" applyFill="1" applyBorder="1" applyAlignment="1" applyProtection="1">
      <alignment horizontal="center" vertical="center"/>
    </xf>
    <xf numFmtId="38" fontId="29" fillId="13" borderId="71" xfId="0" applyNumberFormat="1" applyFont="1" applyFill="1" applyBorder="1" applyAlignment="1" applyProtection="1">
      <alignment horizontal="center" vertical="center" wrapText="1"/>
    </xf>
    <xf numFmtId="166" fontId="6" fillId="13" borderId="65" xfId="0" applyNumberFormat="1" applyFont="1" applyFill="1" applyBorder="1" applyAlignment="1" applyProtection="1">
      <alignment vertical="center"/>
    </xf>
    <xf numFmtId="42" fontId="43" fillId="2" borderId="24" xfId="0" applyNumberFormat="1" applyFont="1" applyFill="1" applyBorder="1" applyAlignment="1" applyProtection="1">
      <alignment vertical="center"/>
      <protection locked="0"/>
    </xf>
    <xf numFmtId="42" fontId="43" fillId="2" borderId="72" xfId="0" applyNumberFormat="1" applyFont="1" applyFill="1" applyBorder="1" applyAlignment="1" applyProtection="1">
      <alignment vertical="center"/>
      <protection locked="0"/>
    </xf>
    <xf numFmtId="42" fontId="43" fillId="2" borderId="73" xfId="0" applyNumberFormat="1" applyFont="1" applyFill="1" applyBorder="1" applyAlignment="1" applyProtection="1">
      <alignment vertical="center"/>
      <protection locked="0"/>
    </xf>
    <xf numFmtId="42" fontId="43" fillId="7" borderId="73" xfId="0" applyNumberFormat="1" applyFont="1" applyFill="1" applyBorder="1" applyAlignment="1" applyProtection="1">
      <alignment vertical="center"/>
      <protection locked="0"/>
    </xf>
    <xf numFmtId="42" fontId="43" fillId="7" borderId="72" xfId="0" applyNumberFormat="1" applyFont="1" applyFill="1" applyBorder="1" applyAlignment="1" applyProtection="1">
      <alignment vertical="center"/>
      <protection locked="0"/>
    </xf>
    <xf numFmtId="42" fontId="43" fillId="7" borderId="19" xfId="0" applyNumberFormat="1" applyFont="1" applyFill="1" applyBorder="1" applyAlignment="1" applyProtection="1">
      <alignment vertical="center"/>
      <protection locked="0"/>
    </xf>
    <xf numFmtId="42" fontId="43" fillId="7" borderId="74" xfId="0" applyNumberFormat="1" applyFont="1" applyFill="1" applyBorder="1" applyAlignment="1" applyProtection="1">
      <alignment vertical="center"/>
      <protection locked="0"/>
    </xf>
    <xf numFmtId="42" fontId="43" fillId="7" borderId="22" xfId="0" applyNumberFormat="1" applyFont="1" applyFill="1" applyBorder="1" applyAlignment="1" applyProtection="1">
      <alignment vertical="center"/>
      <protection locked="0"/>
    </xf>
    <xf numFmtId="42" fontId="43" fillId="7" borderId="75" xfId="0" applyNumberFormat="1" applyFont="1" applyFill="1" applyBorder="1" applyAlignment="1" applyProtection="1">
      <alignment vertical="center"/>
      <protection locked="0"/>
    </xf>
    <xf numFmtId="42" fontId="43" fillId="7" borderId="15" xfId="0" applyNumberFormat="1" applyFont="1" applyFill="1" applyBorder="1" applyAlignment="1" applyProtection="1">
      <alignment vertical="center"/>
      <protection locked="0"/>
    </xf>
    <xf numFmtId="0" fontId="43" fillId="0" borderId="76" xfId="0" applyFont="1" applyFill="1" applyBorder="1" applyAlignment="1" applyProtection="1">
      <alignment vertical="center"/>
    </xf>
    <xf numFmtId="42" fontId="43" fillId="2" borderId="77" xfId="0" applyNumberFormat="1" applyFont="1" applyFill="1" applyBorder="1" applyAlignment="1" applyProtection="1">
      <alignment vertical="center"/>
      <protection locked="0"/>
    </xf>
    <xf numFmtId="0" fontId="50" fillId="0" borderId="0" xfId="0" applyFont="1" applyAlignment="1" applyProtection="1">
      <alignment vertical="top"/>
    </xf>
    <xf numFmtId="0" fontId="44" fillId="7" borderId="78" xfId="0" applyNumberFormat="1" applyFont="1" applyFill="1" applyBorder="1" applyAlignment="1" applyProtection="1">
      <alignment horizontal="center" vertical="center"/>
      <protection locked="0"/>
    </xf>
    <xf numFmtId="0" fontId="17" fillId="0" borderId="0" xfId="0" applyFont="1" applyBorder="1" applyAlignment="1" applyProtection="1">
      <alignment vertical="center"/>
    </xf>
    <xf numFmtId="0" fontId="17" fillId="0" borderId="79" xfId="0" applyFont="1" applyBorder="1" applyAlignment="1" applyProtection="1">
      <alignment vertical="center"/>
    </xf>
    <xf numFmtId="0" fontId="43" fillId="0" borderId="0" xfId="0" applyFont="1" applyAlignment="1">
      <alignment vertical="center"/>
    </xf>
    <xf numFmtId="40" fontId="17" fillId="13" borderId="51" xfId="0" applyNumberFormat="1" applyFont="1" applyFill="1" applyBorder="1" applyAlignment="1" applyProtection="1">
      <alignment vertical="center"/>
    </xf>
    <xf numFmtId="40" fontId="17" fillId="30" borderId="51" xfId="0" applyNumberFormat="1" applyFont="1" applyFill="1" applyBorder="1" applyAlignment="1" applyProtection="1">
      <alignment vertical="center"/>
    </xf>
    <xf numFmtId="40" fontId="17" fillId="31" borderId="51" xfId="0" applyNumberFormat="1" applyFont="1" applyFill="1" applyBorder="1" applyAlignment="1" applyProtection="1">
      <alignment vertical="center"/>
    </xf>
    <xf numFmtId="40" fontId="55" fillId="0" borderId="51" xfId="0" applyNumberFormat="1" applyFont="1" applyBorder="1" applyAlignment="1">
      <alignment horizontal="center" vertical="center"/>
    </xf>
    <xf numFmtId="40" fontId="56" fillId="32" borderId="62" xfId="0" applyNumberFormat="1" applyFont="1" applyFill="1" applyBorder="1" applyAlignment="1" applyProtection="1">
      <alignment vertical="center"/>
    </xf>
    <xf numFmtId="40" fontId="17" fillId="8" borderId="80" xfId="0" applyNumberFormat="1" applyFont="1" applyFill="1" applyBorder="1" applyAlignment="1" applyProtection="1">
      <alignment vertical="center"/>
    </xf>
    <xf numFmtId="40" fontId="17" fillId="22" borderId="55" xfId="0" applyNumberFormat="1" applyFont="1" applyFill="1" applyBorder="1" applyAlignment="1" applyProtection="1">
      <alignment vertical="center"/>
    </xf>
    <xf numFmtId="42" fontId="43" fillId="2" borderId="81" xfId="0" applyNumberFormat="1" applyFont="1" applyFill="1" applyBorder="1" applyAlignment="1" applyProtection="1">
      <alignment vertical="center"/>
      <protection locked="0"/>
    </xf>
    <xf numFmtId="42" fontId="43" fillId="2" borderId="82" xfId="0" applyNumberFormat="1" applyFont="1" applyFill="1" applyBorder="1" applyAlignment="1" applyProtection="1">
      <alignment vertical="center"/>
      <protection locked="0"/>
    </xf>
    <xf numFmtId="44" fontId="43" fillId="7" borderId="83" xfId="0" applyNumberFormat="1" applyFont="1" applyFill="1" applyBorder="1" applyAlignment="1" applyProtection="1">
      <alignment vertical="center"/>
      <protection locked="0"/>
    </xf>
    <xf numFmtId="44" fontId="43" fillId="7" borderId="84" xfId="0" applyNumberFormat="1" applyFont="1" applyFill="1" applyBorder="1" applyAlignment="1" applyProtection="1">
      <alignment vertical="center"/>
      <protection locked="0"/>
    </xf>
    <xf numFmtId="44" fontId="43" fillId="7" borderId="20" xfId="0" applyNumberFormat="1" applyFont="1" applyFill="1" applyBorder="1" applyAlignment="1" applyProtection="1">
      <alignment vertical="center"/>
      <protection locked="0"/>
    </xf>
    <xf numFmtId="44" fontId="43" fillId="7" borderId="6" xfId="0" applyNumberFormat="1" applyFont="1" applyFill="1" applyBorder="1" applyAlignment="1" applyProtection="1">
      <alignment vertical="center"/>
      <protection locked="0"/>
    </xf>
    <xf numFmtId="40" fontId="58" fillId="11" borderId="51" xfId="0" applyNumberFormat="1" applyFont="1" applyFill="1" applyBorder="1" applyAlignment="1">
      <alignment vertical="center"/>
    </xf>
    <xf numFmtId="40" fontId="55" fillId="0" borderId="51" xfId="0" applyNumberFormat="1" applyFont="1" applyFill="1" applyBorder="1" applyAlignment="1" applyProtection="1">
      <alignment vertical="center"/>
    </xf>
    <xf numFmtId="40" fontId="55" fillId="0" borderId="48" xfId="0" applyNumberFormat="1" applyFont="1" applyBorder="1" applyAlignment="1">
      <alignment vertical="center"/>
    </xf>
    <xf numFmtId="40" fontId="55" fillId="0" borderId="53" xfId="0" applyNumberFormat="1" applyFont="1" applyBorder="1" applyAlignment="1">
      <alignment vertical="center"/>
    </xf>
    <xf numFmtId="40" fontId="55" fillId="0" borderId="49" xfId="0" applyNumberFormat="1" applyFont="1" applyBorder="1" applyAlignment="1">
      <alignment vertical="center"/>
    </xf>
    <xf numFmtId="0" fontId="19" fillId="16" borderId="85" xfId="0" applyFont="1" applyFill="1" applyBorder="1" applyAlignment="1" applyProtection="1">
      <alignment vertical="center"/>
    </xf>
    <xf numFmtId="0" fontId="19" fillId="16" borderId="80" xfId="0" applyFont="1" applyFill="1" applyBorder="1" applyAlignment="1" applyProtection="1">
      <alignment vertical="center"/>
    </xf>
    <xf numFmtId="40" fontId="19" fillId="16" borderId="49" xfId="0" applyNumberFormat="1" applyFont="1" applyFill="1" applyBorder="1" applyAlignment="1" applyProtection="1">
      <alignment vertical="center"/>
    </xf>
    <xf numFmtId="0" fontId="19" fillId="0" borderId="85" xfId="0" applyFont="1" applyBorder="1" applyAlignment="1" applyProtection="1">
      <alignment vertical="center"/>
    </xf>
    <xf numFmtId="0" fontId="19" fillId="0" borderId="80" xfId="0" applyFont="1" applyBorder="1" applyAlignment="1" applyProtection="1">
      <alignment vertical="center"/>
    </xf>
    <xf numFmtId="40" fontId="19" fillId="0" borderId="49" xfId="0" applyNumberFormat="1" applyFont="1" applyBorder="1" applyAlignment="1" applyProtection="1">
      <alignment vertical="center"/>
    </xf>
    <xf numFmtId="0" fontId="19" fillId="16" borderId="86" xfId="0" applyFont="1" applyFill="1" applyBorder="1" applyAlignment="1" applyProtection="1">
      <alignment vertical="center"/>
    </xf>
    <xf numFmtId="0" fontId="19" fillId="16" borderId="11" xfId="0" applyFont="1" applyFill="1" applyBorder="1" applyAlignment="1" applyProtection="1">
      <alignment vertical="center"/>
    </xf>
    <xf numFmtId="40" fontId="19" fillId="16" borderId="87" xfId="0" applyNumberFormat="1" applyFont="1" applyFill="1" applyBorder="1" applyAlignment="1" applyProtection="1">
      <alignment vertical="center"/>
    </xf>
    <xf numFmtId="40" fontId="58" fillId="11" borderId="88" xfId="0" applyNumberFormat="1" applyFont="1" applyFill="1" applyBorder="1" applyAlignment="1">
      <alignment vertical="center"/>
    </xf>
    <xf numFmtId="40" fontId="55" fillId="6" borderId="56" xfId="0" applyNumberFormat="1" applyFont="1" applyFill="1" applyBorder="1" applyAlignment="1">
      <alignment vertical="center"/>
    </xf>
    <xf numFmtId="40" fontId="55" fillId="0" borderId="51" xfId="0" applyNumberFormat="1" applyFont="1" applyBorder="1" applyAlignment="1">
      <alignment vertical="center"/>
    </xf>
    <xf numFmtId="40" fontId="55" fillId="0" borderId="7" xfId="0" applyNumberFormat="1" applyFont="1" applyBorder="1" applyAlignment="1">
      <alignment vertical="center"/>
    </xf>
    <xf numFmtId="40" fontId="58" fillId="7" borderId="41" xfId="0" applyNumberFormat="1" applyFont="1" applyFill="1" applyBorder="1" applyAlignment="1">
      <alignment vertical="center"/>
    </xf>
    <xf numFmtId="40" fontId="55" fillId="0" borderId="89" xfId="0" applyNumberFormat="1" applyFont="1" applyBorder="1" applyAlignment="1">
      <alignment vertical="center"/>
    </xf>
    <xf numFmtId="39" fontId="44" fillId="0" borderId="2" xfId="0" applyNumberFormat="1" applyFont="1" applyFill="1" applyBorder="1" applyAlignment="1" applyProtection="1">
      <alignment vertical="center"/>
    </xf>
    <xf numFmtId="39" fontId="44" fillId="33" borderId="25" xfId="0" applyNumberFormat="1" applyFont="1" applyFill="1" applyBorder="1" applyAlignment="1" applyProtection="1">
      <alignment vertical="center"/>
    </xf>
    <xf numFmtId="0" fontId="43" fillId="0" borderId="0" xfId="0" applyFont="1" applyAlignment="1">
      <alignment vertical="center"/>
    </xf>
    <xf numFmtId="0" fontId="47" fillId="0" borderId="30" xfId="0" applyFont="1" applyBorder="1" applyAlignment="1"/>
    <xf numFmtId="0" fontId="58" fillId="11" borderId="51" xfId="0" applyFont="1" applyFill="1" applyBorder="1" applyAlignment="1">
      <alignment horizontal="center" vertical="center"/>
    </xf>
    <xf numFmtId="40" fontId="58" fillId="11" borderId="51" xfId="0" applyNumberFormat="1" applyFont="1" applyFill="1" applyBorder="1" applyAlignment="1">
      <alignment horizontal="center" vertical="center"/>
    </xf>
    <xf numFmtId="40" fontId="41" fillId="34" borderId="90" xfId="0" applyNumberFormat="1" applyFont="1" applyFill="1" applyBorder="1" applyAlignment="1">
      <alignment horizontal="center" vertical="center"/>
    </xf>
    <xf numFmtId="40" fontId="41" fillId="8" borderId="51" xfId="0" applyNumberFormat="1" applyFont="1" applyFill="1" applyBorder="1" applyAlignment="1">
      <alignment vertical="center"/>
    </xf>
    <xf numFmtId="40" fontId="41" fillId="34" borderId="36" xfId="0" applyNumberFormat="1" applyFont="1" applyFill="1" applyBorder="1" applyAlignment="1">
      <alignment horizontal="center" vertical="center"/>
    </xf>
    <xf numFmtId="40" fontId="58" fillId="35" borderId="51" xfId="0" applyNumberFormat="1" applyFont="1" applyFill="1" applyBorder="1" applyAlignment="1">
      <alignment vertical="center"/>
    </xf>
    <xf numFmtId="0" fontId="41" fillId="8" borderId="91" xfId="0" applyFont="1" applyFill="1" applyBorder="1" applyAlignment="1" applyProtection="1">
      <alignment horizontal="center" vertical="center"/>
    </xf>
    <xf numFmtId="0" fontId="55" fillId="0" borderId="7" xfId="0" applyFont="1" applyBorder="1" applyAlignment="1" applyProtection="1">
      <alignment vertical="center"/>
    </xf>
    <xf numFmtId="0" fontId="55" fillId="0" borderId="51" xfId="0" applyFont="1" applyBorder="1" applyAlignment="1" applyProtection="1">
      <alignment vertical="center"/>
    </xf>
    <xf numFmtId="0" fontId="55" fillId="16" borderId="51" xfId="0" applyFont="1" applyFill="1" applyBorder="1" applyAlignment="1" applyProtection="1">
      <alignment horizontal="center" vertical="center"/>
    </xf>
    <xf numFmtId="0" fontId="55" fillId="0" borderId="51" xfId="0" applyFont="1" applyFill="1" applyBorder="1" applyAlignment="1" applyProtection="1">
      <alignment horizontal="center" vertical="center"/>
    </xf>
    <xf numFmtId="0" fontId="55" fillId="0" borderId="91" xfId="0" applyFont="1" applyFill="1" applyBorder="1" applyAlignment="1" applyProtection="1">
      <alignment horizontal="center" vertical="center"/>
    </xf>
    <xf numFmtId="40" fontId="55" fillId="0" borderId="91" xfId="0" applyNumberFormat="1" applyFont="1" applyFill="1" applyBorder="1" applyAlignment="1" applyProtection="1">
      <alignment vertical="center"/>
    </xf>
    <xf numFmtId="40" fontId="40" fillId="36" borderId="91" xfId="0" applyNumberFormat="1" applyFont="1" applyFill="1" applyBorder="1" applyAlignment="1" applyProtection="1">
      <alignment vertical="center"/>
    </xf>
    <xf numFmtId="169" fontId="40" fillId="36" borderId="91" xfId="0" applyNumberFormat="1" applyFont="1" applyFill="1" applyBorder="1" applyAlignment="1" applyProtection="1">
      <alignment vertical="center"/>
    </xf>
    <xf numFmtId="169" fontId="40" fillId="36" borderId="41" xfId="0" applyNumberFormat="1" applyFont="1" applyFill="1" applyBorder="1" applyAlignment="1" applyProtection="1">
      <alignment vertical="center"/>
    </xf>
    <xf numFmtId="40" fontId="40" fillId="36" borderId="51" xfId="0" applyNumberFormat="1" applyFont="1" applyFill="1" applyBorder="1" applyAlignment="1" applyProtection="1">
      <alignment vertical="center"/>
    </xf>
    <xf numFmtId="0" fontId="58" fillId="11" borderId="51" xfId="0" quotePrefix="1" applyFont="1" applyFill="1" applyBorder="1" applyAlignment="1">
      <alignment horizontal="center" vertical="center"/>
    </xf>
    <xf numFmtId="39" fontId="44" fillId="37" borderId="25" xfId="0" applyNumberFormat="1" applyFont="1" applyFill="1" applyBorder="1" applyAlignment="1" applyProtection="1">
      <alignment vertical="center"/>
    </xf>
    <xf numFmtId="0" fontId="43" fillId="7" borderId="92" xfId="0" applyFont="1" applyFill="1" applyBorder="1" applyAlignment="1" applyProtection="1">
      <alignment vertical="center"/>
      <protection locked="0"/>
    </xf>
    <xf numFmtId="0" fontId="43" fillId="7" borderId="93" xfId="0" applyFont="1" applyFill="1" applyBorder="1" applyAlignment="1" applyProtection="1">
      <alignment vertical="center"/>
      <protection locked="0"/>
    </xf>
    <xf numFmtId="0" fontId="43" fillId="7" borderId="14" xfId="0" applyFont="1" applyFill="1" applyBorder="1" applyAlignment="1" applyProtection="1">
      <alignment vertical="center"/>
      <protection locked="0"/>
    </xf>
    <xf numFmtId="0" fontId="43" fillId="7" borderId="15" xfId="0" applyFont="1" applyFill="1" applyBorder="1" applyAlignment="1" applyProtection="1">
      <alignment vertical="center"/>
      <protection locked="0"/>
    </xf>
    <xf numFmtId="0" fontId="17" fillId="16" borderId="51" xfId="0" applyFont="1" applyFill="1" applyBorder="1" applyAlignment="1" applyProtection="1">
      <alignment horizontal="center" vertical="center"/>
    </xf>
    <xf numFmtId="0" fontId="17" fillId="0" borderId="51" xfId="0" applyFont="1" applyFill="1" applyBorder="1" applyAlignment="1" applyProtection="1">
      <alignment horizontal="center" vertical="center"/>
    </xf>
    <xf numFmtId="40" fontId="17" fillId="0" borderId="51" xfId="0" applyNumberFormat="1" applyFont="1" applyFill="1" applyBorder="1" applyAlignment="1" applyProtection="1">
      <alignment horizontal="center" vertical="center"/>
    </xf>
    <xf numFmtId="169" fontId="55" fillId="0" borderId="51" xfId="0" applyNumberFormat="1" applyFont="1" applyBorder="1" applyAlignment="1">
      <alignment vertical="center"/>
    </xf>
    <xf numFmtId="40" fontId="41" fillId="34" borderId="51" xfId="0" applyNumberFormat="1" applyFont="1" applyFill="1" applyBorder="1" applyAlignment="1">
      <alignment horizontal="center" vertical="center"/>
    </xf>
    <xf numFmtId="44" fontId="58" fillId="35" borderId="51" xfId="0" applyNumberFormat="1" applyFont="1" applyFill="1" applyBorder="1" applyAlignment="1">
      <alignment vertical="center"/>
    </xf>
    <xf numFmtId="44" fontId="41" fillId="36" borderId="51" xfId="0" applyNumberFormat="1" applyFont="1" applyFill="1" applyBorder="1" applyAlignment="1" applyProtection="1">
      <alignment vertical="center"/>
    </xf>
    <xf numFmtId="165" fontId="59" fillId="12" borderId="94" xfId="0" applyNumberFormat="1" applyFont="1" applyFill="1" applyBorder="1" applyAlignment="1" applyProtection="1">
      <alignment horizontal="center" vertical="center" wrapText="1"/>
    </xf>
    <xf numFmtId="165" fontId="44" fillId="14" borderId="41" xfId="0" applyNumberFormat="1" applyFont="1" applyFill="1" applyBorder="1" applyAlignment="1" applyProtection="1">
      <alignment horizontal="center" vertical="center"/>
      <protection locked="0"/>
    </xf>
    <xf numFmtId="39" fontId="44" fillId="0" borderId="95" xfId="0" applyNumberFormat="1" applyFont="1" applyFill="1" applyBorder="1" applyAlignment="1" applyProtection="1">
      <alignment vertical="center"/>
    </xf>
    <xf numFmtId="0" fontId="44" fillId="10" borderId="96" xfId="0" applyFont="1" applyFill="1" applyBorder="1" applyAlignment="1" applyProtection="1">
      <alignment horizontal="center" vertical="center"/>
    </xf>
    <xf numFmtId="165" fontId="59" fillId="12" borderId="97" xfId="0" applyNumberFormat="1" applyFont="1" applyFill="1" applyBorder="1" applyAlignment="1" applyProtection="1">
      <alignment horizontal="center" vertical="center" wrapText="1"/>
    </xf>
    <xf numFmtId="165" fontId="44" fillId="14" borderId="98" xfId="0" applyNumberFormat="1" applyFont="1" applyFill="1" applyBorder="1" applyAlignment="1" applyProtection="1">
      <alignment horizontal="center" vertical="center"/>
      <protection locked="0"/>
    </xf>
    <xf numFmtId="166" fontId="44" fillId="8" borderId="99" xfId="0" applyNumberFormat="1" applyFont="1" applyFill="1" applyBorder="1" applyAlignment="1" applyProtection="1">
      <alignment horizontal="center" vertical="center"/>
      <protection locked="0"/>
    </xf>
    <xf numFmtId="166" fontId="44" fillId="8" borderId="100" xfId="0" applyNumberFormat="1" applyFont="1" applyFill="1" applyBorder="1" applyAlignment="1" applyProtection="1">
      <alignment horizontal="center" vertical="center"/>
      <protection locked="0"/>
    </xf>
    <xf numFmtId="39" fontId="41" fillId="36" borderId="51" xfId="0" applyNumberFormat="1" applyFont="1" applyFill="1" applyBorder="1" applyAlignment="1" applyProtection="1">
      <alignment vertical="center"/>
    </xf>
    <xf numFmtId="40" fontId="55" fillId="0" borderId="51" xfId="0" applyNumberFormat="1" applyFont="1" applyBorder="1" applyAlignment="1">
      <alignment vertical="center"/>
    </xf>
    <xf numFmtId="40" fontId="17" fillId="20" borderId="85" xfId="0" applyNumberFormat="1" applyFont="1" applyFill="1" applyBorder="1" applyAlignment="1" applyProtection="1">
      <alignment vertical="center"/>
    </xf>
    <xf numFmtId="40" fontId="17" fillId="38" borderId="85" xfId="0" applyNumberFormat="1" applyFont="1" applyFill="1" applyBorder="1" applyAlignment="1" applyProtection="1">
      <alignment vertical="center"/>
    </xf>
    <xf numFmtId="40" fontId="17" fillId="8" borderId="85" xfId="0" applyNumberFormat="1" applyFont="1" applyFill="1" applyBorder="1" applyAlignment="1" applyProtection="1">
      <alignment vertical="center"/>
    </xf>
    <xf numFmtId="40" fontId="17" fillId="22" borderId="5" xfId="0" applyNumberFormat="1" applyFont="1" applyFill="1" applyBorder="1" applyAlignment="1" applyProtection="1">
      <alignment vertical="center"/>
    </xf>
    <xf numFmtId="40" fontId="19" fillId="13" borderId="101" xfId="0" applyNumberFormat="1" applyFont="1" applyFill="1" applyBorder="1" applyAlignment="1" applyProtection="1">
      <alignment vertical="center"/>
    </xf>
    <xf numFmtId="40" fontId="17" fillId="8" borderId="87" xfId="0" applyNumberFormat="1" applyFont="1" applyFill="1" applyBorder="1" applyAlignment="1" applyProtection="1">
      <alignment horizontal="center" vertical="center"/>
    </xf>
    <xf numFmtId="0" fontId="55" fillId="0" borderId="51" xfId="0" applyNumberFormat="1" applyFont="1" applyFill="1" applyBorder="1" applyAlignment="1" applyProtection="1">
      <alignment vertical="center"/>
    </xf>
    <xf numFmtId="0" fontId="55" fillId="14" borderId="51" xfId="0" applyNumberFormat="1" applyFont="1" applyFill="1" applyBorder="1" applyAlignment="1" applyProtection="1">
      <alignment vertical="center"/>
    </xf>
    <xf numFmtId="40" fontId="55" fillId="39" borderId="51" xfId="0" applyNumberFormat="1" applyFont="1" applyFill="1" applyBorder="1" applyAlignment="1" applyProtection="1">
      <alignment vertical="center"/>
    </xf>
    <xf numFmtId="0" fontId="43" fillId="36" borderId="8" xfId="0" applyFont="1" applyFill="1" applyBorder="1" applyAlignment="1" applyProtection="1">
      <alignment vertical="center"/>
    </xf>
    <xf numFmtId="0" fontId="43" fillId="8" borderId="8" xfId="0" applyFont="1" applyFill="1" applyBorder="1" applyAlignment="1" applyProtection="1">
      <alignment vertical="center"/>
    </xf>
    <xf numFmtId="40" fontId="19" fillId="13" borderId="80" xfId="0" applyNumberFormat="1" applyFont="1" applyFill="1" applyBorder="1" applyAlignment="1" applyProtection="1">
      <alignment horizontal="center" vertical="center"/>
    </xf>
    <xf numFmtId="40" fontId="19" fillId="13" borderId="51" xfId="0" applyNumberFormat="1" applyFont="1" applyFill="1" applyBorder="1" applyAlignment="1" applyProtection="1">
      <alignment horizontal="center" vertical="center"/>
    </xf>
    <xf numFmtId="40" fontId="19" fillId="13" borderId="85" xfId="0" applyNumberFormat="1" applyFont="1" applyFill="1" applyBorder="1" applyAlignment="1" applyProtection="1">
      <alignment horizontal="center" vertical="center"/>
    </xf>
    <xf numFmtId="40" fontId="19" fillId="13" borderId="49" xfId="0" applyNumberFormat="1" applyFont="1" applyFill="1" applyBorder="1" applyAlignment="1" applyProtection="1">
      <alignment horizontal="center" vertical="center"/>
    </xf>
    <xf numFmtId="40" fontId="17" fillId="40" borderId="51" xfId="0" applyNumberFormat="1" applyFont="1" applyFill="1" applyBorder="1" applyAlignment="1" applyProtection="1">
      <alignment vertical="center"/>
    </xf>
    <xf numFmtId="40" fontId="17" fillId="40" borderId="80" xfId="0" applyNumberFormat="1" applyFont="1" applyFill="1" applyBorder="1" applyAlignment="1" applyProtection="1">
      <alignment vertical="center"/>
    </xf>
    <xf numFmtId="40" fontId="17" fillId="41" borderId="51" xfId="0" applyNumberFormat="1" applyFont="1" applyFill="1" applyBorder="1" applyAlignment="1" applyProtection="1">
      <alignment vertical="center"/>
    </xf>
    <xf numFmtId="0" fontId="39" fillId="0" borderId="29" xfId="0" applyFont="1" applyBorder="1" applyAlignment="1" applyProtection="1">
      <alignment vertical="center"/>
    </xf>
    <xf numFmtId="0" fontId="37" fillId="0" borderId="29" xfId="0" applyFont="1" applyBorder="1" applyAlignment="1">
      <alignment horizontal="right" vertical="center"/>
    </xf>
    <xf numFmtId="0" fontId="39" fillId="0" borderId="29" xfId="0" applyFont="1" applyBorder="1" applyAlignment="1" applyProtection="1">
      <alignment horizontal="right" vertical="center"/>
    </xf>
    <xf numFmtId="42" fontId="50" fillId="0" borderId="0" xfId="0" applyNumberFormat="1" applyFont="1" applyAlignment="1" applyProtection="1">
      <alignment horizontal="left" vertical="center"/>
    </xf>
    <xf numFmtId="40" fontId="58" fillId="42" borderId="59" xfId="0" applyNumberFormat="1" applyFont="1" applyFill="1" applyBorder="1" applyAlignment="1">
      <alignment vertical="center"/>
    </xf>
    <xf numFmtId="40" fontId="55" fillId="0" borderId="60" xfId="0" applyNumberFormat="1" applyFont="1" applyBorder="1" applyAlignment="1">
      <alignment vertical="center"/>
    </xf>
    <xf numFmtId="40" fontId="55" fillId="0" borderId="61" xfId="0" applyNumberFormat="1" applyFont="1" applyBorder="1" applyAlignment="1">
      <alignment vertical="center"/>
    </xf>
    <xf numFmtId="0" fontId="49" fillId="43" borderId="104" xfId="0" applyFont="1" applyFill="1" applyBorder="1" applyAlignment="1" applyProtection="1">
      <alignment vertical="center"/>
    </xf>
    <xf numFmtId="0" fontId="58" fillId="0" borderId="51" xfId="0" quotePrefix="1" applyFont="1" applyFill="1" applyBorder="1" applyAlignment="1">
      <alignment horizontal="center" vertical="center"/>
    </xf>
    <xf numFmtId="40" fontId="9" fillId="0" borderId="0" xfId="0" applyNumberFormat="1" applyFont="1" applyAlignment="1" applyProtection="1">
      <alignment vertical="center"/>
      <protection locked="0"/>
    </xf>
    <xf numFmtId="0" fontId="50" fillId="27" borderId="105" xfId="0" applyFont="1" applyFill="1" applyBorder="1" applyAlignment="1">
      <alignment horizontal="center" vertical="center"/>
    </xf>
    <xf numFmtId="0" fontId="50" fillId="12" borderId="78" xfId="0" applyFont="1" applyFill="1" applyBorder="1" applyAlignment="1" applyProtection="1">
      <alignment horizontal="center" vertical="center"/>
    </xf>
    <xf numFmtId="0" fontId="50" fillId="44" borderId="105" xfId="0" applyFont="1" applyFill="1" applyBorder="1" applyAlignment="1">
      <alignment horizontal="center" vertical="center"/>
    </xf>
    <xf numFmtId="0" fontId="50" fillId="45" borderId="78" xfId="0" applyFont="1" applyFill="1" applyBorder="1" applyAlignment="1" applyProtection="1">
      <alignment horizontal="center" vertical="center"/>
    </xf>
    <xf numFmtId="165" fontId="59" fillId="12" borderId="106" xfId="0" applyNumberFormat="1" applyFont="1" applyFill="1" applyBorder="1" applyAlignment="1" applyProtection="1">
      <alignment horizontal="center" vertical="center" wrapText="1"/>
    </xf>
    <xf numFmtId="165" fontId="44" fillId="14" borderId="107" xfId="0" applyNumberFormat="1" applyFont="1" applyFill="1" applyBorder="1" applyAlignment="1" applyProtection="1">
      <alignment horizontal="center" vertical="center"/>
      <protection locked="0"/>
    </xf>
    <xf numFmtId="0" fontId="43" fillId="3" borderId="153" xfId="0" applyFont="1" applyFill="1" applyBorder="1" applyAlignment="1" applyProtection="1">
      <alignment vertical="center"/>
    </xf>
    <xf numFmtId="0" fontId="43" fillId="0" borderId="8" xfId="0" applyFont="1" applyFill="1" applyBorder="1" applyAlignment="1" applyProtection="1">
      <alignment vertical="center"/>
    </xf>
    <xf numFmtId="40" fontId="55" fillId="0" borderId="51" xfId="0" applyNumberFormat="1" applyFont="1" applyBorder="1" applyAlignment="1">
      <alignment vertical="center"/>
    </xf>
    <xf numFmtId="40" fontId="41" fillId="50" borderId="90" xfId="0" applyNumberFormat="1" applyFont="1" applyFill="1" applyBorder="1" applyAlignment="1">
      <alignment horizontal="center" vertical="center"/>
    </xf>
    <xf numFmtId="40" fontId="58" fillId="51" borderId="90" xfId="0" applyNumberFormat="1" applyFont="1" applyFill="1" applyBorder="1" applyAlignment="1">
      <alignment horizontal="center" vertical="center"/>
    </xf>
    <xf numFmtId="40" fontId="55" fillId="52" borderId="51" xfId="0" applyNumberFormat="1" applyFont="1" applyFill="1" applyBorder="1" applyAlignment="1">
      <alignment horizontal="center" vertical="center"/>
    </xf>
    <xf numFmtId="40" fontId="55" fillId="52" borderId="51" xfId="0" applyNumberFormat="1" applyFont="1" applyFill="1" applyBorder="1" applyAlignment="1">
      <alignment vertical="center"/>
    </xf>
    <xf numFmtId="40" fontId="55" fillId="52" borderId="0" xfId="0" applyNumberFormat="1" applyFont="1" applyFill="1" applyAlignment="1">
      <alignment vertical="center"/>
    </xf>
    <xf numFmtId="44" fontId="58" fillId="53" borderId="51" xfId="0" applyNumberFormat="1" applyFont="1" applyFill="1" applyBorder="1" applyAlignment="1">
      <alignment vertical="center"/>
    </xf>
    <xf numFmtId="0" fontId="43" fillId="0" borderId="0" xfId="0" applyFont="1" applyAlignment="1">
      <alignment horizontal="center"/>
    </xf>
    <xf numFmtId="0" fontId="6" fillId="0" borderId="0" xfId="0" applyFont="1" applyAlignment="1">
      <alignment vertical="center"/>
    </xf>
    <xf numFmtId="0" fontId="9" fillId="0" borderId="0" xfId="0" applyFont="1" applyAlignment="1">
      <alignment vertical="center"/>
    </xf>
    <xf numFmtId="44" fontId="10" fillId="47" borderId="111" xfId="0" applyNumberFormat="1" applyFont="1" applyFill="1" applyBorder="1" applyAlignment="1" applyProtection="1">
      <alignment vertical="center"/>
    </xf>
    <xf numFmtId="44" fontId="10" fillId="47" borderId="112" xfId="0" applyNumberFormat="1" applyFont="1" applyFill="1" applyBorder="1" applyAlignment="1">
      <alignment vertical="center"/>
    </xf>
    <xf numFmtId="44" fontId="10" fillId="47" borderId="113" xfId="0" applyNumberFormat="1" applyFont="1" applyFill="1" applyBorder="1" applyAlignment="1">
      <alignment vertical="center"/>
    </xf>
    <xf numFmtId="42" fontId="10" fillId="0" borderId="114" xfId="0" applyNumberFormat="1" applyFont="1" applyBorder="1" applyAlignment="1" applyProtection="1">
      <alignment vertical="center"/>
    </xf>
    <xf numFmtId="42" fontId="9" fillId="0" borderId="115" xfId="0" applyNumberFormat="1" applyFont="1" applyBorder="1" applyAlignment="1">
      <alignment vertical="center"/>
    </xf>
    <xf numFmtId="42" fontId="9" fillId="0" borderId="116" xfId="0" applyNumberFormat="1" applyFont="1" applyBorder="1" applyAlignment="1">
      <alignment vertical="center"/>
    </xf>
    <xf numFmtId="0" fontId="11" fillId="0" borderId="40" xfId="0" applyFont="1" applyFill="1" applyBorder="1" applyAlignment="1" applyProtection="1">
      <alignment vertical="top"/>
    </xf>
    <xf numFmtId="0" fontId="9" fillId="0" borderId="13" xfId="0" applyFont="1" applyBorder="1" applyAlignment="1">
      <alignment vertical="top"/>
    </xf>
    <xf numFmtId="42" fontId="10" fillId="47" borderId="112" xfId="0" applyNumberFormat="1" applyFont="1" applyFill="1" applyBorder="1" applyAlignment="1" applyProtection="1">
      <alignment vertical="center"/>
    </xf>
    <xf numFmtId="42" fontId="10" fillId="47" borderId="112" xfId="0" applyNumberFormat="1" applyFont="1" applyFill="1" applyBorder="1" applyAlignment="1">
      <alignment vertical="center"/>
    </xf>
    <xf numFmtId="42" fontId="10" fillId="47" borderId="117" xfId="0" applyNumberFormat="1" applyFont="1" applyFill="1" applyBorder="1" applyAlignment="1">
      <alignment vertical="center"/>
    </xf>
    <xf numFmtId="166" fontId="9" fillId="0" borderId="115" xfId="0" applyNumberFormat="1" applyFont="1" applyBorder="1" applyAlignment="1">
      <alignment vertical="center"/>
    </xf>
    <xf numFmtId="0" fontId="10" fillId="12" borderId="0" xfId="0" applyFont="1" applyFill="1" applyBorder="1" applyAlignment="1" applyProtection="1">
      <alignment horizontal="center" vertical="center"/>
    </xf>
    <xf numFmtId="0" fontId="10" fillId="12" borderId="0" xfId="0" applyFont="1" applyFill="1" applyAlignment="1">
      <alignment horizontal="center" vertical="center"/>
    </xf>
    <xf numFmtId="0" fontId="10" fillId="12" borderId="0" xfId="0" applyFont="1" applyFill="1" applyBorder="1" applyAlignment="1">
      <alignment horizontal="center" vertical="center"/>
    </xf>
    <xf numFmtId="0" fontId="11" fillId="0" borderId="13" xfId="0" applyFont="1" applyFill="1" applyBorder="1" applyAlignment="1" applyProtection="1">
      <alignment vertical="top"/>
    </xf>
    <xf numFmtId="0" fontId="9" fillId="0" borderId="118" xfId="0" applyFont="1" applyBorder="1" applyAlignment="1">
      <alignment vertical="top"/>
    </xf>
    <xf numFmtId="49" fontId="43" fillId="7" borderId="121" xfId="0" applyNumberFormat="1" applyFont="1" applyFill="1" applyBorder="1" applyAlignment="1" applyProtection="1">
      <alignment horizontal="center" vertical="center"/>
      <protection locked="0"/>
    </xf>
    <xf numFmtId="0" fontId="1" fillId="0" borderId="121" xfId="0" applyFont="1" applyBorder="1" applyAlignment="1" applyProtection="1">
      <alignment horizontal="center" vertical="center"/>
      <protection locked="0"/>
    </xf>
    <xf numFmtId="0" fontId="32" fillId="0" borderId="91" xfId="0" applyFont="1" applyBorder="1" applyAlignment="1">
      <alignment horizontal="center" vertical="center" textRotation="180" wrapText="1"/>
    </xf>
    <xf numFmtId="0" fontId="32" fillId="0" borderId="10" xfId="0" applyFont="1" applyBorder="1" applyAlignment="1">
      <alignment horizontal="center" vertical="center" textRotation="180" wrapText="1"/>
    </xf>
    <xf numFmtId="0" fontId="32" fillId="0" borderId="32" xfId="0" applyFont="1" applyBorder="1" applyAlignment="1">
      <alignment horizontal="center" vertical="center" textRotation="180" wrapText="1"/>
    </xf>
    <xf numFmtId="168" fontId="10" fillId="28" borderId="108" xfId="0" applyNumberFormat="1" applyFont="1" applyFill="1" applyBorder="1" applyAlignment="1" applyProtection="1">
      <alignment horizontal="center" vertical="center"/>
    </xf>
    <xf numFmtId="0" fontId="1" fillId="28" borderId="108" xfId="0" applyFont="1" applyFill="1" applyBorder="1" applyAlignment="1">
      <alignment horizontal="center" vertical="center"/>
    </xf>
    <xf numFmtId="0" fontId="1" fillId="28" borderId="109" xfId="0" applyFont="1" applyFill="1" applyBorder="1" applyAlignment="1">
      <alignment horizontal="center" vertical="center"/>
    </xf>
    <xf numFmtId="0" fontId="6" fillId="0" borderId="119" xfId="0" applyFont="1" applyBorder="1" applyAlignment="1" applyProtection="1">
      <alignment vertical="top"/>
    </xf>
    <xf numFmtId="0" fontId="0" fillId="0" borderId="108" xfId="0" applyBorder="1" applyAlignment="1">
      <alignment vertical="top"/>
    </xf>
    <xf numFmtId="49" fontId="43" fillId="7" borderId="122" xfId="0" applyNumberFormat="1" applyFont="1" applyFill="1" applyBorder="1" applyAlignment="1" applyProtection="1">
      <alignment horizontal="center" vertical="center"/>
      <protection locked="0"/>
    </xf>
    <xf numFmtId="0" fontId="1" fillId="0" borderId="122" xfId="0" applyFont="1" applyBorder="1" applyAlignment="1" applyProtection="1">
      <alignment horizontal="center" vertical="center"/>
      <protection locked="0"/>
    </xf>
    <xf numFmtId="42" fontId="62" fillId="8" borderId="123" xfId="0" applyNumberFormat="1" applyFont="1" applyFill="1" applyBorder="1" applyAlignment="1">
      <alignment horizontal="center" vertical="center"/>
    </xf>
    <xf numFmtId="0" fontId="2" fillId="0" borderId="30" xfId="0" applyFont="1" applyBorder="1" applyAlignment="1">
      <alignment horizontal="center" vertical="center"/>
    </xf>
    <xf numFmtId="42" fontId="8" fillId="43" borderId="30" xfId="0" applyNumberFormat="1" applyFont="1" applyFill="1" applyBorder="1" applyAlignment="1">
      <alignment vertical="center"/>
    </xf>
    <xf numFmtId="0" fontId="1" fillId="43" borderId="30" xfId="0" applyFont="1" applyFill="1" applyBorder="1" applyAlignment="1">
      <alignment vertical="center"/>
    </xf>
    <xf numFmtId="0" fontId="1" fillId="43" borderId="34" xfId="0" applyFont="1" applyFill="1" applyBorder="1" applyAlignment="1">
      <alignment vertical="center"/>
    </xf>
    <xf numFmtId="0" fontId="9" fillId="0" borderId="0" xfId="0" applyFont="1" applyBorder="1" applyAlignment="1" applyProtection="1">
      <alignment vertical="center"/>
    </xf>
    <xf numFmtId="0" fontId="9" fillId="0" borderId="0" xfId="0" applyFont="1" applyBorder="1" applyAlignment="1">
      <alignment vertical="center"/>
    </xf>
    <xf numFmtId="0" fontId="9" fillId="0" borderId="25"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43" fillId="7" borderId="124" xfId="0" applyNumberFormat="1" applyFont="1" applyFill="1" applyBorder="1" applyAlignment="1" applyProtection="1">
      <alignment horizontal="center" vertical="center"/>
      <protection locked="0"/>
    </xf>
    <xf numFmtId="0" fontId="0" fillId="0" borderId="125" xfId="0" applyBorder="1" applyAlignment="1" applyProtection="1">
      <alignment horizontal="center" vertical="center"/>
      <protection locked="0"/>
    </xf>
    <xf numFmtId="49" fontId="43" fillId="7" borderId="126" xfId="0" applyNumberFormat="1" applyFont="1" applyFill="1" applyBorder="1" applyAlignment="1" applyProtection="1">
      <alignment horizontal="center" vertical="center"/>
      <protection locked="0"/>
    </xf>
    <xf numFmtId="0" fontId="1" fillId="0" borderId="126" xfId="0" applyFont="1" applyBorder="1" applyAlignment="1" applyProtection="1">
      <alignment horizontal="center" vertical="center"/>
      <protection locked="0"/>
    </xf>
    <xf numFmtId="43" fontId="30" fillId="11" borderId="127" xfId="0" applyNumberFormat="1" applyFont="1" applyFill="1" applyBorder="1" applyAlignment="1" applyProtection="1">
      <alignment horizontal="center" vertical="center" textRotation="90" wrapText="1"/>
    </xf>
    <xf numFmtId="0" fontId="30" fillId="0" borderId="25" xfId="0" applyFont="1" applyBorder="1" applyAlignment="1">
      <alignment horizontal="center" vertical="center" textRotation="90" wrapText="1"/>
    </xf>
    <xf numFmtId="0" fontId="30" fillId="0" borderId="128" xfId="0" applyFont="1" applyBorder="1" applyAlignment="1">
      <alignment horizontal="center" vertical="center" textRotation="90" wrapText="1"/>
    </xf>
    <xf numFmtId="0" fontId="9" fillId="0" borderId="39" xfId="0" applyFont="1" applyBorder="1" applyAlignment="1" applyProtection="1">
      <alignment vertical="center"/>
    </xf>
    <xf numFmtId="0" fontId="9" fillId="0" borderId="26" xfId="0" applyFont="1" applyBorder="1" applyAlignment="1">
      <alignment vertical="center"/>
    </xf>
    <xf numFmtId="0" fontId="60" fillId="46" borderId="101" xfId="0" quotePrefix="1" applyFont="1" applyFill="1" applyBorder="1" applyAlignment="1">
      <alignment horizontal="center" vertical="center" wrapText="1"/>
    </xf>
    <xf numFmtId="0" fontId="61" fillId="46" borderId="8" xfId="0" applyFont="1" applyFill="1" applyBorder="1" applyAlignment="1">
      <alignment horizontal="center" vertical="center" wrapText="1"/>
    </xf>
    <xf numFmtId="0" fontId="61" fillId="46" borderId="11" xfId="0" applyFont="1" applyFill="1" applyBorder="1" applyAlignment="1">
      <alignment horizontal="center" vertical="center" wrapText="1"/>
    </xf>
    <xf numFmtId="0" fontId="61" fillId="46" borderId="50" xfId="0" applyFont="1" applyFill="1" applyBorder="1" applyAlignment="1">
      <alignment horizontal="center" vertical="center" wrapText="1"/>
    </xf>
    <xf numFmtId="0" fontId="61" fillId="46" borderId="0" xfId="0" applyFont="1" applyFill="1" applyBorder="1" applyAlignment="1">
      <alignment horizontal="center" vertical="center" wrapText="1"/>
    </xf>
    <xf numFmtId="0" fontId="61" fillId="46" borderId="23" xfId="0" applyFont="1" applyFill="1" applyBorder="1" applyAlignment="1">
      <alignment horizontal="center" vertical="center" wrapText="1"/>
    </xf>
    <xf numFmtId="0" fontId="61" fillId="46" borderId="110" xfId="0" applyFont="1" applyFill="1" applyBorder="1" applyAlignment="1">
      <alignment horizontal="center" vertical="center" wrapText="1"/>
    </xf>
    <xf numFmtId="0" fontId="61" fillId="46" borderId="29" xfId="0" applyFont="1" applyFill="1" applyBorder="1" applyAlignment="1">
      <alignment horizontal="center" vertical="center" wrapText="1"/>
    </xf>
    <xf numFmtId="0" fontId="61" fillId="46" borderId="35" xfId="0" applyFont="1" applyFill="1" applyBorder="1" applyAlignment="1">
      <alignment horizontal="center" vertical="center" wrapText="1"/>
    </xf>
    <xf numFmtId="0" fontId="48" fillId="9" borderId="31" xfId="0" applyFont="1" applyFill="1" applyBorder="1" applyAlignment="1">
      <alignment horizontal="center" vertical="center"/>
    </xf>
    <xf numFmtId="0" fontId="1" fillId="0" borderId="30" xfId="0" applyFont="1" applyBorder="1" applyAlignment="1">
      <alignment horizontal="center" vertical="center"/>
    </xf>
    <xf numFmtId="0" fontId="1" fillId="0" borderId="30" xfId="0" applyFont="1" applyBorder="1" applyAlignment="1">
      <alignment horizontal="center"/>
    </xf>
    <xf numFmtId="0" fontId="1" fillId="0" borderId="37" xfId="0" applyFont="1" applyBorder="1" applyAlignment="1">
      <alignment horizontal="center"/>
    </xf>
    <xf numFmtId="0" fontId="38" fillId="0" borderId="29" xfId="0" applyFont="1" applyBorder="1" applyAlignment="1" applyProtection="1">
      <alignment vertical="center"/>
    </xf>
    <xf numFmtId="0" fontId="38" fillId="0" borderId="0" xfId="0" applyFont="1" applyBorder="1" applyAlignment="1" applyProtection="1">
      <alignment vertical="center"/>
    </xf>
    <xf numFmtId="0" fontId="19" fillId="7" borderId="108" xfId="0" applyFont="1" applyFill="1" applyBorder="1" applyAlignment="1" applyProtection="1">
      <alignment horizontal="center" vertical="center"/>
      <protection locked="0"/>
    </xf>
    <xf numFmtId="0" fontId="17" fillId="0" borderId="108" xfId="0" applyFont="1" applyBorder="1" applyAlignment="1" applyProtection="1">
      <alignment horizontal="center" vertical="center"/>
      <protection locked="0"/>
    </xf>
    <xf numFmtId="0" fontId="17" fillId="0" borderId="109" xfId="0" applyFont="1" applyBorder="1" applyAlignment="1" applyProtection="1">
      <alignment horizontal="center" vertical="center"/>
      <protection locked="0"/>
    </xf>
    <xf numFmtId="42" fontId="7" fillId="13" borderId="0" xfId="0" quotePrefix="1" applyNumberFormat="1" applyFont="1" applyFill="1" applyBorder="1" applyAlignment="1">
      <alignment horizontal="center" vertical="center"/>
    </xf>
    <xf numFmtId="42" fontId="7" fillId="0" borderId="0" xfId="0" applyNumberFormat="1" applyFont="1" applyAlignment="1" applyProtection="1">
      <alignment vertical="center"/>
    </xf>
    <xf numFmtId="42" fontId="7" fillId="0" borderId="0" xfId="0" applyNumberFormat="1" applyFont="1" applyAlignment="1">
      <alignment vertical="center"/>
    </xf>
    <xf numFmtId="0" fontId="6" fillId="0" borderId="34" xfId="0" applyFont="1" applyBorder="1" applyAlignment="1" applyProtection="1">
      <alignment vertical="top"/>
    </xf>
    <xf numFmtId="0" fontId="6" fillId="0" borderId="34" xfId="0" applyFont="1" applyBorder="1" applyAlignment="1">
      <alignment vertical="top"/>
    </xf>
    <xf numFmtId="0" fontId="42" fillId="0" borderId="0" xfId="3" quotePrefix="1"/>
    <xf numFmtId="0" fontId="42" fillId="0" borderId="0" xfId="3"/>
    <xf numFmtId="0" fontId="10" fillId="2" borderId="108" xfId="0" applyFont="1" applyFill="1"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1" fillId="0" borderId="108" xfId="0" applyFont="1" applyBorder="1" applyAlignment="1" applyProtection="1">
      <alignment horizontal="center" vertical="center"/>
      <protection locked="0"/>
    </xf>
    <xf numFmtId="0" fontId="6" fillId="0" borderId="120" xfId="0" applyFont="1" applyFill="1" applyBorder="1" applyAlignment="1" applyProtection="1">
      <alignment vertical="top"/>
    </xf>
    <xf numFmtId="42" fontId="50" fillId="13" borderId="0" xfId="0" applyNumberFormat="1" applyFont="1" applyFill="1" applyAlignment="1" applyProtection="1">
      <alignment horizontal="center" vertical="center"/>
    </xf>
    <xf numFmtId="0" fontId="51" fillId="9" borderId="30" xfId="0" applyFont="1" applyFill="1" applyBorder="1" applyAlignment="1">
      <alignment horizontal="center" vertical="center"/>
    </xf>
    <xf numFmtId="0" fontId="13" fillId="0" borderId="30" xfId="0" applyFont="1" applyBorder="1" applyAlignment="1">
      <alignment horizontal="center" vertical="center"/>
    </xf>
    <xf numFmtId="165" fontId="44" fillId="2" borderId="129" xfId="0" applyNumberFormat="1" applyFont="1" applyFill="1" applyBorder="1" applyAlignment="1" applyProtection="1">
      <alignment horizontal="center" vertical="center"/>
      <protection locked="0"/>
    </xf>
    <xf numFmtId="165" fontId="44" fillId="2" borderId="130" xfId="0" applyNumberFormat="1" applyFont="1" applyFill="1" applyBorder="1" applyAlignment="1" applyProtection="1">
      <alignment horizontal="center" vertical="center"/>
      <protection locked="0"/>
    </xf>
    <xf numFmtId="42" fontId="44" fillId="7" borderId="30" xfId="0" applyNumberFormat="1" applyFont="1" applyFill="1" applyBorder="1" applyAlignment="1" applyProtection="1">
      <alignment vertical="center"/>
      <protection locked="0"/>
    </xf>
    <xf numFmtId="42" fontId="43" fillId="7" borderId="30" xfId="0" applyNumberFormat="1" applyFont="1" applyFill="1" applyBorder="1" applyAlignment="1" applyProtection="1">
      <alignment vertical="center"/>
      <protection locked="0"/>
    </xf>
    <xf numFmtId="42" fontId="43" fillId="0" borderId="37" xfId="0" applyNumberFormat="1" applyFont="1" applyBorder="1" applyAlignment="1" applyProtection="1">
      <alignment vertical="center"/>
      <protection locked="0"/>
    </xf>
    <xf numFmtId="0" fontId="43" fillId="0" borderId="29" xfId="0" applyFont="1" applyFill="1" applyBorder="1" applyAlignment="1" applyProtection="1">
      <alignment horizontal="center" vertical="center"/>
    </xf>
    <xf numFmtId="0" fontId="43" fillId="0" borderId="35" xfId="0" applyFont="1" applyFill="1" applyBorder="1" applyAlignment="1" applyProtection="1">
      <alignment horizontal="center" vertical="center"/>
    </xf>
    <xf numFmtId="0" fontId="46" fillId="0" borderId="47" xfId="0" applyFont="1" applyFill="1" applyBorder="1" applyAlignment="1">
      <alignment horizontal="center" vertical="center"/>
    </xf>
    <xf numFmtId="0" fontId="46" fillId="0" borderId="23" xfId="0" applyFont="1" applyFill="1" applyBorder="1" applyAlignment="1">
      <alignment horizontal="center" vertical="center"/>
    </xf>
    <xf numFmtId="0" fontId="48" fillId="9" borderId="30" xfId="0" applyFont="1" applyFill="1" applyBorder="1" applyAlignment="1" applyProtection="1">
      <alignment horizontal="center" vertical="center"/>
    </xf>
    <xf numFmtId="166" fontId="43" fillId="7" borderId="3" xfId="0" applyNumberFormat="1" applyFont="1" applyFill="1" applyBorder="1" applyAlignment="1" applyProtection="1">
      <alignment horizontal="center" vertical="center"/>
      <protection locked="0"/>
    </xf>
    <xf numFmtId="166" fontId="43" fillId="7" borderId="32" xfId="0" applyNumberFormat="1" applyFont="1" applyFill="1" applyBorder="1" applyAlignment="1" applyProtection="1">
      <alignment horizontal="center" vertical="center"/>
      <protection locked="0"/>
    </xf>
    <xf numFmtId="0" fontId="43" fillId="0" borderId="100" xfId="0" applyFont="1" applyFill="1" applyBorder="1" applyAlignment="1" applyProtection="1">
      <alignment horizontal="center" vertical="center"/>
    </xf>
    <xf numFmtId="0" fontId="48" fillId="8" borderId="120" xfId="0" applyFont="1" applyFill="1" applyBorder="1" applyAlignment="1" applyProtection="1">
      <alignment horizontal="center" vertical="center"/>
    </xf>
    <xf numFmtId="0" fontId="48" fillId="8" borderId="34" xfId="0" applyFont="1" applyFill="1" applyBorder="1" applyAlignment="1" applyProtection="1">
      <alignment horizontal="center" vertical="center"/>
    </xf>
    <xf numFmtId="0" fontId="63" fillId="48" borderId="131" xfId="0" applyFont="1" applyFill="1" applyBorder="1" applyAlignment="1" applyProtection="1">
      <alignment horizontal="right" vertical="center"/>
    </xf>
    <xf numFmtId="0" fontId="43" fillId="7" borderId="138" xfId="0" applyFont="1" applyFill="1" applyBorder="1" applyAlignment="1" applyProtection="1">
      <alignment vertical="center"/>
      <protection locked="0"/>
    </xf>
    <xf numFmtId="14" fontId="43" fillId="7" borderId="139" xfId="0" applyNumberFormat="1" applyFont="1" applyFill="1" applyBorder="1" applyAlignment="1" applyProtection="1">
      <alignment vertical="center"/>
      <protection locked="0"/>
    </xf>
    <xf numFmtId="166" fontId="43" fillId="7" borderId="120" xfId="0" applyNumberFormat="1" applyFont="1" applyFill="1" applyBorder="1" applyAlignment="1" applyProtection="1">
      <alignment horizontal="center" vertical="center"/>
      <protection locked="0"/>
    </xf>
    <xf numFmtId="166" fontId="43" fillId="7" borderId="47" xfId="0" applyNumberFormat="1" applyFont="1" applyFill="1" applyBorder="1" applyAlignment="1" applyProtection="1">
      <alignment horizontal="center" vertical="center"/>
      <protection locked="0"/>
    </xf>
    <xf numFmtId="165" fontId="44" fillId="2" borderId="34" xfId="0" applyNumberFormat="1" applyFont="1" applyFill="1" applyBorder="1" applyAlignment="1" applyProtection="1">
      <alignment horizontal="center" vertical="center"/>
      <protection locked="0"/>
    </xf>
    <xf numFmtId="165" fontId="44" fillId="2" borderId="132" xfId="0" applyNumberFormat="1" applyFont="1" applyFill="1" applyBorder="1" applyAlignment="1" applyProtection="1">
      <alignment horizontal="center" vertical="center"/>
      <protection locked="0"/>
    </xf>
    <xf numFmtId="0" fontId="34" fillId="0" borderId="0" xfId="0" applyNumberFormat="1" applyFont="1" applyAlignment="1">
      <alignment horizontal="left" vertical="center" textRotation="180"/>
    </xf>
    <xf numFmtId="0" fontId="0" fillId="0" borderId="0" xfId="0" applyAlignment="1"/>
    <xf numFmtId="42" fontId="44" fillId="12" borderId="50" xfId="0" applyNumberFormat="1" applyFont="1" applyFill="1" applyBorder="1" applyAlignment="1">
      <alignment vertical="center"/>
    </xf>
    <xf numFmtId="42" fontId="43" fillId="12" borderId="0" xfId="0" applyNumberFormat="1" applyFont="1" applyFill="1" applyBorder="1" applyAlignment="1">
      <alignment vertical="center"/>
    </xf>
    <xf numFmtId="0" fontId="1" fillId="0" borderId="25" xfId="0" applyFont="1" applyBorder="1" applyAlignment="1"/>
    <xf numFmtId="42" fontId="51" fillId="8" borderId="134" xfId="0" applyNumberFormat="1" applyFont="1" applyFill="1" applyBorder="1" applyAlignment="1">
      <alignment horizontal="right" vertical="center"/>
    </xf>
    <xf numFmtId="0" fontId="13" fillId="0" borderId="30" xfId="0" applyFont="1" applyBorder="1" applyAlignment="1">
      <alignment horizontal="right" vertical="center"/>
    </xf>
    <xf numFmtId="42" fontId="44" fillId="7" borderId="37" xfId="0" applyNumberFormat="1" applyFont="1" applyFill="1" applyBorder="1" applyAlignment="1" applyProtection="1">
      <alignment vertical="center"/>
      <protection locked="0"/>
    </xf>
    <xf numFmtId="42" fontId="50" fillId="49" borderId="50" xfId="0" applyNumberFormat="1" applyFont="1" applyFill="1" applyBorder="1" applyAlignment="1">
      <alignment vertical="center"/>
    </xf>
    <xf numFmtId="42" fontId="47" fillId="49" borderId="25" xfId="0" applyNumberFormat="1" applyFont="1" applyFill="1" applyBorder="1" applyAlignment="1">
      <alignment vertical="center"/>
    </xf>
    <xf numFmtId="42" fontId="50" fillId="0" borderId="135" xfId="0" applyNumberFormat="1" applyFont="1" applyBorder="1" applyAlignment="1">
      <alignment vertical="center"/>
    </xf>
    <xf numFmtId="42" fontId="47" fillId="0" borderId="2" xfId="0" applyNumberFormat="1" applyFont="1" applyBorder="1" applyAlignment="1">
      <alignment vertical="center"/>
    </xf>
    <xf numFmtId="42" fontId="50" fillId="49" borderId="136" xfId="0" applyNumberFormat="1" applyFont="1" applyFill="1" applyBorder="1" applyAlignment="1">
      <alignment vertical="center"/>
    </xf>
    <xf numFmtId="42" fontId="47" fillId="49" borderId="137" xfId="0" applyNumberFormat="1" applyFont="1" applyFill="1" applyBorder="1" applyAlignment="1">
      <alignment vertical="center"/>
    </xf>
    <xf numFmtId="40" fontId="44" fillId="0" borderId="31" xfId="0" applyNumberFormat="1" applyFont="1" applyBorder="1" applyAlignment="1">
      <alignment vertical="center"/>
    </xf>
    <xf numFmtId="0" fontId="18" fillId="0" borderId="37" xfId="0" applyFont="1" applyBorder="1" applyAlignment="1"/>
    <xf numFmtId="0" fontId="64" fillId="8" borderId="50" xfId="0" quotePrefix="1" applyFont="1" applyFill="1" applyBorder="1" applyAlignment="1" applyProtection="1">
      <alignment horizontal="center" vertical="center"/>
    </xf>
    <xf numFmtId="0" fontId="64" fillId="8" borderId="0" xfId="0" applyFont="1" applyFill="1" applyBorder="1" applyAlignment="1">
      <alignment horizontal="center" vertical="center"/>
    </xf>
    <xf numFmtId="0" fontId="42" fillId="12" borderId="30" xfId="3" quotePrefix="1" applyFill="1" applyBorder="1" applyAlignment="1" applyProtection="1">
      <alignment horizontal="center" vertical="center"/>
      <protection locked="0"/>
    </xf>
    <xf numFmtId="0" fontId="42" fillId="0" borderId="30" xfId="3" applyBorder="1" applyAlignment="1" applyProtection="1">
      <protection locked="0"/>
    </xf>
    <xf numFmtId="42" fontId="44" fillId="27" borderId="50" xfId="0" applyNumberFormat="1" applyFont="1" applyFill="1" applyBorder="1" applyAlignment="1">
      <alignment vertical="center"/>
    </xf>
    <xf numFmtId="42" fontId="43" fillId="27" borderId="0" xfId="0" applyNumberFormat="1" applyFont="1" applyFill="1" applyBorder="1" applyAlignment="1">
      <alignment vertical="center"/>
    </xf>
    <xf numFmtId="42" fontId="1" fillId="0" borderId="25" xfId="0" applyNumberFormat="1" applyFont="1" applyBorder="1" applyAlignment="1">
      <alignment vertical="center"/>
    </xf>
    <xf numFmtId="0" fontId="46" fillId="0" borderId="148" xfId="0" applyFont="1" applyFill="1" applyBorder="1" applyAlignment="1">
      <alignment horizontal="center" vertical="center"/>
    </xf>
    <xf numFmtId="0" fontId="46" fillId="0" borderId="149" xfId="0" applyFont="1" applyFill="1" applyBorder="1" applyAlignment="1">
      <alignment horizontal="center" vertical="center"/>
    </xf>
    <xf numFmtId="0" fontId="46" fillId="0" borderId="31" xfId="0" applyFont="1" applyBorder="1" applyAlignment="1" applyProtection="1">
      <alignment vertical="top"/>
    </xf>
    <xf numFmtId="0" fontId="43" fillId="0" borderId="30" xfId="0" applyFont="1" applyBorder="1" applyAlignment="1">
      <alignment vertical="top"/>
    </xf>
    <xf numFmtId="0" fontId="43" fillId="8" borderId="140" xfId="0" applyFont="1" applyFill="1" applyBorder="1" applyAlignment="1"/>
    <xf numFmtId="0" fontId="43" fillId="8" borderId="141" xfId="0" applyFont="1" applyFill="1" applyBorder="1" applyAlignment="1"/>
    <xf numFmtId="42" fontId="44" fillId="11" borderId="45" xfId="0" applyNumberFormat="1" applyFont="1" applyFill="1" applyBorder="1" applyAlignment="1" applyProtection="1">
      <alignment vertical="center"/>
    </xf>
    <xf numFmtId="42" fontId="1" fillId="0" borderId="108" xfId="0" applyNumberFormat="1" applyFont="1" applyBorder="1" applyAlignment="1">
      <alignment vertical="center"/>
    </xf>
    <xf numFmtId="168" fontId="58" fillId="28" borderId="30" xfId="0" applyNumberFormat="1" applyFont="1" applyFill="1" applyBorder="1" applyAlignment="1" applyProtection="1">
      <alignment horizontal="center" vertical="center"/>
    </xf>
    <xf numFmtId="0" fontId="43" fillId="7" borderId="133" xfId="0" applyFont="1" applyFill="1" applyBorder="1" applyAlignment="1" applyProtection="1">
      <alignment vertical="center"/>
      <protection locked="0"/>
    </xf>
    <xf numFmtId="42" fontId="48" fillId="8" borderId="134" xfId="0" applyNumberFormat="1" applyFont="1" applyFill="1" applyBorder="1" applyAlignment="1" applyProtection="1">
      <alignment vertical="center"/>
    </xf>
    <xf numFmtId="0" fontId="0" fillId="0" borderId="30" xfId="0" applyBorder="1" applyAlignment="1">
      <alignment vertical="center"/>
    </xf>
    <xf numFmtId="0" fontId="46" fillId="0" borderId="30" xfId="0" applyFont="1" applyBorder="1" applyAlignment="1" applyProtection="1">
      <alignment vertical="top" wrapText="1"/>
    </xf>
    <xf numFmtId="0" fontId="46" fillId="0" borderId="30" xfId="0" applyFont="1" applyBorder="1" applyAlignment="1" applyProtection="1">
      <alignment vertical="top"/>
    </xf>
    <xf numFmtId="0" fontId="31" fillId="0" borderId="0" xfId="0" applyFont="1" applyAlignment="1">
      <alignment horizontal="center" vertical="center" textRotation="180"/>
    </xf>
    <xf numFmtId="39" fontId="43" fillId="2" borderId="87" xfId="0" applyNumberFormat="1" applyFont="1" applyFill="1" applyBorder="1" applyAlignment="1" applyProtection="1">
      <alignment horizontal="center" vertical="center"/>
      <protection locked="0"/>
    </xf>
    <xf numFmtId="0" fontId="0" fillId="0" borderId="150" xfId="0" applyBorder="1" applyAlignment="1" applyProtection="1">
      <alignment horizontal="center" vertical="center"/>
      <protection locked="0"/>
    </xf>
    <xf numFmtId="168" fontId="44" fillId="0" borderId="30" xfId="0" applyNumberFormat="1" applyFont="1" applyBorder="1" applyAlignment="1" applyProtection="1">
      <alignment horizontal="center" vertical="center"/>
    </xf>
    <xf numFmtId="168" fontId="0" fillId="0" borderId="30" xfId="0" applyNumberFormat="1" applyBorder="1" applyAlignment="1">
      <alignment horizontal="center" vertical="center"/>
    </xf>
    <xf numFmtId="44" fontId="44" fillId="0" borderId="151" xfId="0" applyNumberFormat="1" applyFont="1" applyFill="1" applyBorder="1" applyAlignment="1" applyProtection="1">
      <alignment vertical="center"/>
    </xf>
    <xf numFmtId="44" fontId="44" fillId="0" borderId="152" xfId="0" applyNumberFormat="1" applyFont="1" applyFill="1" applyBorder="1" applyAlignment="1" applyProtection="1">
      <alignment vertical="center"/>
    </xf>
    <xf numFmtId="42" fontId="49" fillId="13" borderId="0" xfId="0" applyNumberFormat="1" applyFont="1" applyFill="1" applyAlignment="1" applyProtection="1">
      <alignment horizontal="center" vertical="center"/>
    </xf>
    <xf numFmtId="0" fontId="47" fillId="0" borderId="0" xfId="0" applyFont="1" applyBorder="1" applyAlignment="1">
      <alignment horizontal="center" vertical="center" textRotation="90"/>
    </xf>
    <xf numFmtId="0" fontId="47" fillId="0" borderId="29" xfId="0" applyFont="1" applyBorder="1" applyAlignment="1">
      <alignment horizontal="center" vertical="center" textRotation="90"/>
    </xf>
    <xf numFmtId="0" fontId="47" fillId="0" borderId="34" xfId="0" applyFont="1" applyBorder="1" applyAlignment="1">
      <alignment horizontal="center" vertical="center" textRotation="90"/>
    </xf>
    <xf numFmtId="165" fontId="44" fillId="2" borderId="123" xfId="0" applyNumberFormat="1" applyFont="1" applyFill="1" applyBorder="1" applyAlignment="1" applyProtection="1">
      <alignment horizontal="center" vertical="center"/>
      <protection locked="0"/>
    </xf>
    <xf numFmtId="165" fontId="44" fillId="2" borderId="37" xfId="0" applyNumberFormat="1" applyFont="1" applyFill="1" applyBorder="1" applyAlignment="1" applyProtection="1">
      <alignment horizontal="center" vertical="center"/>
      <protection locked="0"/>
    </xf>
    <xf numFmtId="42" fontId="48" fillId="8" borderId="34" xfId="0" applyNumberFormat="1" applyFont="1" applyFill="1" applyBorder="1" applyAlignment="1" applyProtection="1">
      <alignment horizontal="right" vertical="center"/>
    </xf>
    <xf numFmtId="42" fontId="53" fillId="8" borderId="34" xfId="0" applyNumberFormat="1" applyFont="1" applyFill="1" applyBorder="1" applyAlignment="1">
      <alignment horizontal="right" vertical="center"/>
    </xf>
    <xf numFmtId="42" fontId="53" fillId="8" borderId="132" xfId="0" applyNumberFormat="1" applyFont="1" applyFill="1" applyBorder="1" applyAlignment="1">
      <alignment horizontal="right" vertical="center"/>
    </xf>
    <xf numFmtId="0" fontId="44" fillId="0" borderId="80" xfId="0" applyFont="1" applyFill="1" applyBorder="1" applyAlignment="1" applyProtection="1">
      <alignment vertical="center"/>
    </xf>
    <xf numFmtId="0" fontId="43" fillId="0" borderId="51" xfId="0" applyFont="1" applyBorder="1" applyAlignment="1">
      <alignment vertical="center"/>
    </xf>
    <xf numFmtId="42" fontId="44" fillId="27" borderId="50" xfId="0" applyNumberFormat="1" applyFont="1" applyFill="1" applyBorder="1" applyAlignment="1" applyProtection="1">
      <alignment vertical="center"/>
    </xf>
    <xf numFmtId="42" fontId="44" fillId="27" borderId="0" xfId="0" applyNumberFormat="1" applyFont="1" applyFill="1" applyBorder="1" applyAlignment="1" applyProtection="1">
      <alignment vertical="center"/>
    </xf>
    <xf numFmtId="42" fontId="43" fillId="27" borderId="0" xfId="0" applyNumberFormat="1" applyFont="1" applyFill="1" applyBorder="1" applyAlignment="1" applyProtection="1">
      <alignment vertical="center"/>
    </xf>
    <xf numFmtId="42" fontId="44" fillId="12" borderId="143" xfId="0" applyNumberFormat="1" applyFont="1" applyFill="1" applyBorder="1" applyAlignment="1" applyProtection="1">
      <alignment vertical="center"/>
    </xf>
    <xf numFmtId="42" fontId="0" fillId="0" borderId="13" xfId="0" applyNumberFormat="1" applyBorder="1" applyAlignment="1">
      <alignment vertical="center"/>
    </xf>
    <xf numFmtId="42" fontId="0" fillId="0" borderId="118" xfId="0" applyNumberFormat="1" applyBorder="1" applyAlignment="1">
      <alignment vertical="center"/>
    </xf>
    <xf numFmtId="42" fontId="42" fillId="12" borderId="51" xfId="3" quotePrefix="1" applyNumberFormat="1" applyFill="1" applyBorder="1" applyAlignment="1" applyProtection="1">
      <alignment horizontal="center" vertical="center"/>
      <protection locked="0"/>
    </xf>
    <xf numFmtId="0" fontId="42" fillId="0" borderId="85" xfId="3" applyBorder="1" applyAlignment="1" applyProtection="1">
      <alignment horizontal="center" vertical="center"/>
      <protection locked="0"/>
    </xf>
    <xf numFmtId="0" fontId="43" fillId="7" borderId="4" xfId="0" applyFont="1" applyFill="1" applyBorder="1" applyAlignment="1" applyProtection="1">
      <alignment vertical="center"/>
      <protection locked="0"/>
    </xf>
    <xf numFmtId="0" fontId="44" fillId="7" borderId="78" xfId="0" applyNumberFormat="1" applyFont="1" applyFill="1" applyBorder="1" applyAlignment="1" applyProtection="1">
      <alignment horizontal="center" vertical="center"/>
      <protection locked="0"/>
    </xf>
    <xf numFmtId="0" fontId="44" fillId="7" borderId="108" xfId="0" applyNumberFormat="1" applyFont="1" applyFill="1" applyBorder="1" applyAlignment="1" applyProtection="1">
      <alignment horizontal="center" vertical="center"/>
      <protection locked="0"/>
    </xf>
    <xf numFmtId="42" fontId="48" fillId="8" borderId="34" xfId="0" applyNumberFormat="1" applyFont="1" applyFill="1" applyBorder="1" applyAlignment="1" applyProtection="1">
      <alignment vertical="center"/>
    </xf>
    <xf numFmtId="0" fontId="1" fillId="0" borderId="34" xfId="0" applyFont="1" applyBorder="1" applyAlignment="1">
      <alignment vertical="center"/>
    </xf>
    <xf numFmtId="0" fontId="48" fillId="9" borderId="51" xfId="0" applyFont="1" applyFill="1" applyBorder="1" applyAlignment="1">
      <alignment horizontal="center" vertical="center"/>
    </xf>
    <xf numFmtId="0" fontId="61" fillId="9" borderId="51" xfId="0" applyFont="1" applyFill="1" applyBorder="1" applyAlignment="1">
      <alignment horizontal="center" vertical="center"/>
    </xf>
    <xf numFmtId="0" fontId="41" fillId="8" borderId="144" xfId="0" quotePrefix="1" applyFont="1" applyFill="1" applyBorder="1" applyAlignment="1" applyProtection="1">
      <alignment horizontal="center" vertical="center" textRotation="90" wrapText="1"/>
    </xf>
    <xf numFmtId="0" fontId="41" fillId="8" borderId="145" xfId="0" applyFont="1" applyFill="1" applyBorder="1" applyAlignment="1" applyProtection="1">
      <alignment horizontal="center" vertical="center" textRotation="90" wrapText="1"/>
    </xf>
    <xf numFmtId="0" fontId="55" fillId="0" borderId="146" xfId="0" applyFont="1" applyBorder="1" applyAlignment="1">
      <alignment horizontal="center" vertical="center" wrapText="1"/>
    </xf>
    <xf numFmtId="0" fontId="43" fillId="3" borderId="85" xfId="0" applyFont="1" applyFill="1" applyBorder="1"/>
    <xf numFmtId="0" fontId="43" fillId="3" borderId="142" xfId="0" applyFont="1" applyFill="1" applyBorder="1"/>
    <xf numFmtId="0" fontId="43" fillId="3" borderId="80" xfId="0" applyFont="1" applyFill="1" applyBorder="1"/>
    <xf numFmtId="0" fontId="43" fillId="7" borderId="139" xfId="0" applyFont="1" applyFill="1" applyBorder="1" applyAlignment="1" applyProtection="1">
      <alignment vertical="center"/>
      <protection locked="0"/>
    </xf>
    <xf numFmtId="39" fontId="44" fillId="0" borderId="103" xfId="0" applyNumberFormat="1" applyFont="1" applyFill="1" applyBorder="1" applyAlignment="1" applyProtection="1">
      <alignment horizontal="left" vertical="center" indent="8"/>
    </xf>
    <xf numFmtId="0" fontId="0" fillId="0" borderId="129" xfId="0" applyBorder="1" applyAlignment="1">
      <alignment horizontal="left" vertical="center" indent="8"/>
    </xf>
    <xf numFmtId="0" fontId="0" fillId="0" borderId="1" xfId="0" applyBorder="1" applyAlignment="1">
      <alignment horizontal="left" vertical="center" indent="8"/>
    </xf>
    <xf numFmtId="39" fontId="44" fillId="0" borderId="46" xfId="0" applyNumberFormat="1" applyFont="1" applyFill="1" applyBorder="1" applyAlignment="1" applyProtection="1">
      <alignment horizontal="left" vertical="center" indent="8"/>
    </xf>
    <xf numFmtId="39" fontId="44" fillId="0" borderId="139" xfId="0" applyNumberFormat="1" applyFont="1" applyFill="1" applyBorder="1" applyAlignment="1" applyProtection="1">
      <alignment horizontal="left" vertical="center" indent="8"/>
    </xf>
    <xf numFmtId="39" fontId="44" fillId="0" borderId="2" xfId="0" applyNumberFormat="1" applyFont="1" applyFill="1" applyBorder="1" applyAlignment="1" applyProtection="1">
      <alignment horizontal="left" vertical="center" indent="8"/>
    </xf>
    <xf numFmtId="42" fontId="44" fillId="54" borderId="154" xfId="0" applyNumberFormat="1" applyFont="1" applyFill="1" applyBorder="1" applyAlignment="1" applyProtection="1">
      <alignment vertical="center"/>
    </xf>
    <xf numFmtId="42" fontId="44" fillId="54" borderId="4" xfId="0" applyNumberFormat="1" applyFont="1" applyFill="1" applyBorder="1" applyAlignment="1" applyProtection="1">
      <alignment vertical="center"/>
    </xf>
    <xf numFmtId="0" fontId="0" fillId="0" borderId="155" xfId="0" applyBorder="1" applyAlignment="1">
      <alignment vertical="center"/>
    </xf>
    <xf numFmtId="0" fontId="43" fillId="0" borderId="0" xfId="0" applyFont="1" applyAlignment="1">
      <alignment vertical="center"/>
    </xf>
    <xf numFmtId="0" fontId="47" fillId="0" borderId="30" xfId="0" applyFont="1" applyBorder="1" applyAlignment="1" applyProtection="1">
      <alignment vertical="top"/>
    </xf>
    <xf numFmtId="0" fontId="47" fillId="0" borderId="30" xfId="0" applyFont="1" applyBorder="1" applyAlignment="1"/>
    <xf numFmtId="0" fontId="58" fillId="2" borderId="30" xfId="0" applyFont="1" applyFill="1" applyBorder="1" applyAlignment="1" applyProtection="1">
      <alignment vertical="center"/>
      <protection locked="0"/>
    </xf>
    <xf numFmtId="0" fontId="58" fillId="2" borderId="37" xfId="0" applyFont="1" applyFill="1" applyBorder="1" applyAlignment="1" applyProtection="1">
      <alignment vertical="center"/>
      <protection locked="0"/>
    </xf>
    <xf numFmtId="0" fontId="48" fillId="9" borderId="17" xfId="0" applyFont="1" applyFill="1" applyBorder="1" applyAlignment="1" applyProtection="1">
      <alignment horizontal="center" vertical="center"/>
    </xf>
    <xf numFmtId="0" fontId="43" fillId="0" borderId="147" xfId="0" applyFont="1" applyFill="1" applyBorder="1" applyAlignment="1" applyProtection="1">
      <alignment horizontal="center" vertical="center"/>
    </xf>
    <xf numFmtId="0" fontId="46" fillId="0" borderId="0" xfId="0" applyFont="1" applyFill="1" applyBorder="1" applyAlignment="1">
      <alignment horizontal="center" vertical="center"/>
    </xf>
    <xf numFmtId="42" fontId="44" fillId="54" borderId="46" xfId="0" applyNumberFormat="1" applyFont="1" applyFill="1" applyBorder="1" applyAlignment="1" applyProtection="1">
      <alignment vertical="center"/>
    </xf>
    <xf numFmtId="42" fontId="44" fillId="54" borderId="139" xfId="0" applyNumberFormat="1" applyFont="1" applyFill="1" applyBorder="1" applyAlignment="1" applyProtection="1">
      <alignment vertical="center"/>
    </xf>
    <xf numFmtId="0" fontId="0" fillId="0" borderId="2" xfId="0" applyBorder="1" applyAlignment="1">
      <alignment vertical="center"/>
    </xf>
    <xf numFmtId="42" fontId="44" fillId="54" borderId="95" xfId="0" applyNumberFormat="1" applyFont="1" applyFill="1" applyBorder="1" applyAlignment="1" applyProtection="1">
      <alignment vertical="center"/>
    </xf>
    <xf numFmtId="42" fontId="44" fillId="54" borderId="156" xfId="0" applyNumberFormat="1" applyFont="1" applyFill="1" applyBorder="1" applyAlignment="1" applyProtection="1">
      <alignment vertical="center"/>
    </xf>
    <xf numFmtId="0" fontId="0" fillId="0" borderId="102" xfId="0" applyBorder="1" applyAlignment="1">
      <alignment vertical="center"/>
    </xf>
    <xf numFmtId="0" fontId="48" fillId="9" borderId="120" xfId="0" applyFont="1" applyFill="1" applyBorder="1" applyAlignment="1" applyProtection="1">
      <alignment horizontal="center" vertical="center"/>
    </xf>
    <xf numFmtId="0" fontId="0" fillId="0" borderId="34" xfId="0" applyBorder="1" applyAlignment="1"/>
    <xf numFmtId="0" fontId="0" fillId="0" borderId="132" xfId="0" applyBorder="1" applyAlignment="1"/>
    <xf numFmtId="0" fontId="54" fillId="8" borderId="47" xfId="0" applyFont="1" applyFill="1" applyBorder="1" applyAlignment="1" applyProtection="1">
      <alignment horizontal="center" vertical="center"/>
    </xf>
    <xf numFmtId="0" fontId="0" fillId="0" borderId="23" xfId="0" applyBorder="1" applyAlignment="1"/>
    <xf numFmtId="165" fontId="59" fillId="12" borderId="47" xfId="0" applyNumberFormat="1" applyFont="1" applyFill="1" applyBorder="1" applyAlignment="1" applyProtection="1">
      <alignment horizontal="center" vertical="center" wrapText="1"/>
    </xf>
    <xf numFmtId="0" fontId="0" fillId="0" borderId="47" xfId="0" applyBorder="1" applyAlignment="1"/>
    <xf numFmtId="0" fontId="0" fillId="0" borderId="139" xfId="0" applyBorder="1" applyAlignment="1">
      <alignment horizontal="left" vertical="center" indent="8"/>
    </xf>
    <xf numFmtId="0" fontId="0" fillId="0" borderId="2" xfId="0" applyBorder="1" applyAlignment="1">
      <alignment horizontal="left" vertical="center" indent="8"/>
    </xf>
    <xf numFmtId="40" fontId="40" fillId="8" borderId="85" xfId="0" applyNumberFormat="1" applyFont="1" applyFill="1" applyBorder="1" applyAlignment="1">
      <alignment vertical="center"/>
    </xf>
    <xf numFmtId="40" fontId="40" fillId="8" borderId="80" xfId="0" applyNumberFormat="1" applyFont="1" applyFill="1" applyBorder="1" applyAlignment="1">
      <alignment vertical="center"/>
    </xf>
    <xf numFmtId="0" fontId="41" fillId="8" borderId="51" xfId="0" applyFont="1" applyFill="1" applyBorder="1" applyAlignment="1" applyProtection="1">
      <alignment vertical="center"/>
    </xf>
    <xf numFmtId="0" fontId="41" fillId="8" borderId="51" xfId="0" applyFont="1" applyFill="1" applyBorder="1" applyAlignment="1" applyProtection="1">
      <alignment horizontal="center" vertical="center"/>
    </xf>
    <xf numFmtId="0" fontId="56" fillId="8" borderId="51" xfId="0" applyFont="1" applyFill="1" applyBorder="1" applyAlignment="1" applyProtection="1">
      <alignment horizontal="center" vertical="center"/>
    </xf>
    <xf numFmtId="44" fontId="58" fillId="35" borderId="51" xfId="0" applyNumberFormat="1" applyFont="1" applyFill="1" applyBorder="1" applyAlignment="1">
      <alignment vertical="center"/>
    </xf>
    <xf numFmtId="40" fontId="55" fillId="0" borderId="51" xfId="0" applyNumberFormat="1" applyFont="1" applyBorder="1" applyAlignment="1">
      <alignment vertical="center"/>
    </xf>
    <xf numFmtId="44" fontId="58" fillId="53" borderId="51" xfId="0" applyNumberFormat="1" applyFont="1" applyFill="1" applyBorder="1" applyAlignment="1">
      <alignment vertical="center"/>
    </xf>
    <xf numFmtId="40" fontId="55" fillId="52" borderId="91" xfId="0" applyNumberFormat="1" applyFont="1" applyFill="1" applyBorder="1" applyAlignment="1">
      <alignment vertical="center"/>
    </xf>
    <xf numFmtId="40" fontId="55" fillId="52" borderId="90" xfId="0" applyNumberFormat="1" applyFont="1" applyFill="1" applyBorder="1" applyAlignment="1">
      <alignment vertical="center"/>
    </xf>
    <xf numFmtId="0" fontId="56" fillId="8" borderId="58" xfId="0" applyFont="1" applyFill="1" applyBorder="1" applyAlignment="1" applyProtection="1">
      <alignment horizontal="center" vertical="center"/>
    </xf>
    <xf numFmtId="0" fontId="56" fillId="8" borderId="30" xfId="0" applyFont="1" applyFill="1" applyBorder="1" applyAlignment="1" applyProtection="1">
      <alignment horizontal="center" vertical="center"/>
    </xf>
    <xf numFmtId="0" fontId="56" fillId="8" borderId="54" xfId="0" applyFont="1" applyFill="1" applyBorder="1" applyAlignment="1" applyProtection="1">
      <alignment horizontal="center" vertical="center"/>
    </xf>
    <xf numFmtId="0" fontId="57" fillId="8" borderId="30" xfId="0" applyFont="1" applyFill="1" applyBorder="1" applyAlignment="1" applyProtection="1">
      <alignment horizontal="center" vertical="center"/>
    </xf>
    <xf numFmtId="0" fontId="57" fillId="8" borderId="54" xfId="0" applyFont="1" applyFill="1" applyBorder="1" applyAlignment="1" applyProtection="1">
      <alignment horizontal="center" vertical="center"/>
    </xf>
  </cellXfs>
  <cellStyles count="4">
    <cellStyle name="Comma0" xfId="1"/>
    <cellStyle name="Currency0" xfId="2"/>
    <cellStyle name="Hyperlink" xfId="3" builtinId="8"/>
    <cellStyle name="Normal" xfId="0" builtinId="0"/>
  </cellStyles>
  <dxfs count="2">
    <dxf>
      <font>
        <b/>
        <i val="0"/>
        <strike val="0"/>
        <color auto="1"/>
      </font>
      <fill>
        <patternFill>
          <bgColor rgb="FF00B0F0"/>
        </patternFill>
      </fill>
    </dxf>
    <dxf>
      <font>
        <b/>
        <i val="0"/>
        <color auto="1"/>
      </font>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129887</xdr:rowOff>
    </xdr:from>
    <xdr:to>
      <xdr:col>2</xdr:col>
      <xdr:colOff>704849</xdr:colOff>
      <xdr:row>31</xdr:row>
      <xdr:rowOff>1</xdr:rowOff>
    </xdr:to>
    <xdr:sp macro="" textlink="">
      <xdr:nvSpPr>
        <xdr:cNvPr id="4099" name="AutoShape 3"/>
        <xdr:cNvSpPr>
          <a:spLocks noChangeArrowheads="1"/>
        </xdr:cNvSpPr>
      </xdr:nvSpPr>
      <xdr:spPr bwMode="auto">
        <a:xfrm>
          <a:off x="9524" y="129887"/>
          <a:ext cx="2132734" cy="7758546"/>
        </a:xfrm>
        <a:prstGeom prst="flowChartProcess">
          <a:avLst/>
        </a:prstGeom>
        <a:solidFill>
          <a:srgbClr val="CCCC00"/>
        </a:solidFill>
        <a:ln w="28575">
          <a:solidFill>
            <a:srgbClr val="000000"/>
          </a:solidFill>
          <a:miter lim="800000"/>
          <a:headEnd/>
          <a:tailEnd/>
        </a:ln>
      </xdr:spPr>
      <xdr:txBody>
        <a:bodyPr vertOverflow="clip" wrap="square" lIns="27432" tIns="27432" rIns="0" bIns="0" anchor="t" upright="1"/>
        <a:lstStyle/>
        <a:p>
          <a:pPr rtl="0"/>
          <a:r>
            <a:rPr lang="en-US" sz="1100" b="1" i="0" u="sng" strike="noStrike">
              <a:effectLst/>
              <a:latin typeface="+mn-lt"/>
              <a:ea typeface="+mn-ea"/>
              <a:cs typeface="+mn-cs"/>
            </a:rPr>
            <a:t>District Buildings</a:t>
          </a:r>
        </a:p>
        <a:p>
          <a:pPr rtl="0"/>
          <a:r>
            <a:rPr lang="en-US" sz="1100" b="0" i="0" u="none" strike="noStrike">
              <a:effectLst/>
              <a:latin typeface="+mn-lt"/>
              <a:ea typeface="+mn-ea"/>
              <a:cs typeface="+mn-cs"/>
            </a:rPr>
            <a:t>BOE → Board of Education</a:t>
          </a:r>
        </a:p>
        <a:p>
          <a:pPr rtl="0"/>
          <a:r>
            <a:rPr lang="en-US" sz="1100" b="0" i="0" u="none" strike="noStrike">
              <a:effectLst/>
              <a:latin typeface="+mn-lt"/>
              <a:ea typeface="+mn-ea"/>
              <a:cs typeface="+mn-cs"/>
            </a:rPr>
            <a:t>BUS → Bus Garage / Transportation</a:t>
          </a:r>
        </a:p>
        <a:p>
          <a:pPr rtl="0"/>
          <a:r>
            <a:rPr lang="en-US" sz="1100" b="0" i="0" u="none" strike="noStrike">
              <a:effectLst/>
              <a:latin typeface="+mn-lt"/>
              <a:ea typeface="+mn-ea"/>
              <a:cs typeface="+mn-cs"/>
            </a:rPr>
            <a:t>CW → Central Warehouse</a:t>
          </a:r>
        </a:p>
        <a:p>
          <a:pPr rtl="0"/>
          <a:r>
            <a:rPr lang="en-US" sz="1100" b="0" i="0" u="none" strike="noStrike">
              <a:effectLst/>
              <a:latin typeface="+mn-lt"/>
              <a:ea typeface="+mn-ea"/>
              <a:cs typeface="+mn-cs"/>
            </a:rPr>
            <a:t>EE → Edison Elementary</a:t>
          </a:r>
        </a:p>
        <a:p>
          <a:pPr rtl="0"/>
          <a:r>
            <a:rPr lang="en-US" sz="1100" b="0" i="0" u="none" strike="noStrike">
              <a:effectLst/>
              <a:latin typeface="+mn-lt"/>
              <a:ea typeface="+mn-ea"/>
              <a:cs typeface="+mn-cs"/>
            </a:rPr>
            <a:t>EM → Eastlake Middle</a:t>
          </a:r>
        </a:p>
        <a:p>
          <a:pPr rtl="0"/>
          <a:r>
            <a:rPr lang="en-US" sz="1100" b="0" i="0" u="none" strike="noStrike">
              <a:effectLst/>
              <a:latin typeface="+mn-lt"/>
              <a:ea typeface="+mn-ea"/>
              <a:cs typeface="+mn-cs"/>
            </a:rPr>
            <a:t>GE → Grant Elementary</a:t>
          </a:r>
        </a:p>
        <a:p>
          <a:pPr rtl="0"/>
          <a:r>
            <a:rPr lang="en-US" sz="1100" b="0" i="0" u="none" strike="noStrike">
              <a:effectLst/>
              <a:latin typeface="+mn-lt"/>
              <a:ea typeface="+mn-ea"/>
              <a:cs typeface="+mn-cs"/>
            </a:rPr>
            <a:t>JE → Jefferson Elementary</a:t>
          </a:r>
        </a:p>
        <a:p>
          <a:pPr rtl="0"/>
          <a:r>
            <a:rPr lang="en-US" sz="1100" b="0" i="0" u="none" strike="noStrike">
              <a:effectLst/>
              <a:latin typeface="+mn-lt"/>
              <a:ea typeface="+mn-ea"/>
              <a:cs typeface="+mn-cs"/>
            </a:rPr>
            <a:t>LE → Longfellow Elementary</a:t>
          </a:r>
        </a:p>
        <a:p>
          <a:pPr rtl="0"/>
          <a:r>
            <a:rPr lang="en-US" sz="1100" b="0" i="0" u="none" strike="noStrike">
              <a:effectLst/>
              <a:latin typeface="+mn-lt"/>
              <a:ea typeface="+mn-ea"/>
              <a:cs typeface="+mn-cs"/>
            </a:rPr>
            <a:t>ME → McKinley Elementary</a:t>
          </a:r>
        </a:p>
        <a:p>
          <a:pPr rtl="0"/>
          <a:r>
            <a:rPr lang="en-US" sz="1100" b="0" i="0" u="none" strike="noStrike">
              <a:effectLst/>
              <a:latin typeface="+mn-lt"/>
              <a:ea typeface="+mn-ea"/>
              <a:cs typeface="+mn-cs"/>
            </a:rPr>
            <a:t>NCI-E → NCI Eastlake</a:t>
          </a:r>
        </a:p>
        <a:p>
          <a:pPr rtl="0"/>
          <a:r>
            <a:rPr lang="en-US" sz="1100" b="0" i="0" u="none" strike="noStrike">
              <a:effectLst/>
              <a:latin typeface="+mn-lt"/>
              <a:ea typeface="+mn-ea"/>
              <a:cs typeface="+mn-cs"/>
            </a:rPr>
            <a:t>NCI-W</a:t>
          </a:r>
          <a:r>
            <a:rPr lang="en-US" sz="1100" b="0" i="0">
              <a:effectLst/>
              <a:latin typeface="+mn-lt"/>
              <a:ea typeface="+mn-ea"/>
              <a:cs typeface="+mn-cs"/>
            </a:rPr>
            <a:t> → NCI Willoughby</a:t>
          </a:r>
          <a:endParaRPr lang="en-US" sz="1100" b="0" i="0" u="none" strike="noStrike">
            <a:effectLst/>
            <a:latin typeface="+mn-lt"/>
            <a:ea typeface="+mn-ea"/>
            <a:cs typeface="+mn-cs"/>
          </a:endParaRPr>
        </a:p>
        <a:p>
          <a:pPr rtl="0"/>
          <a:r>
            <a:rPr lang="en-US" sz="1100" b="0" i="0" u="none" strike="noStrike">
              <a:effectLst/>
              <a:latin typeface="+mn-lt"/>
              <a:ea typeface="+mn-ea"/>
              <a:cs typeface="+mn-cs"/>
            </a:rPr>
            <a:t>NHS → North High School</a:t>
          </a:r>
        </a:p>
        <a:p>
          <a:pPr rtl="0"/>
          <a:r>
            <a:rPr lang="en-US" sz="1100" b="0" i="0" u="none" strike="noStrike">
              <a:effectLst/>
              <a:latin typeface="+mn-lt"/>
              <a:ea typeface="+mn-ea"/>
              <a:cs typeface="+mn-cs"/>
            </a:rPr>
            <a:t>RE → Royalview Elementary</a:t>
          </a:r>
        </a:p>
        <a:p>
          <a:pPr rtl="0"/>
          <a:r>
            <a:rPr lang="en-US" sz="1100" b="0" i="0" u="none" strike="noStrike">
              <a:effectLst/>
              <a:latin typeface="+mn-lt"/>
              <a:ea typeface="+mn-ea"/>
              <a:cs typeface="+mn-cs"/>
            </a:rPr>
            <a:t>SHS → South High School</a:t>
          </a:r>
        </a:p>
        <a:p>
          <a:pPr rtl="0"/>
          <a:r>
            <a:rPr lang="en-US" sz="1100" b="0" i="0" u="none" strike="noStrike">
              <a:effectLst/>
              <a:latin typeface="+mn-lt"/>
              <a:ea typeface="+mn-ea"/>
              <a:cs typeface="+mn-cs"/>
            </a:rPr>
            <a:t>SOI → School of Innovation</a:t>
          </a:r>
        </a:p>
        <a:p>
          <a:pPr rtl="0"/>
          <a:r>
            <a:rPr lang="en-US" sz="1100" b="0" i="0" u="none" strike="noStrike">
              <a:effectLst/>
              <a:latin typeface="+mn-lt"/>
              <a:ea typeface="+mn-ea"/>
              <a:cs typeface="+mn-cs"/>
            </a:rPr>
            <a:t>WE → Washington Elementary</a:t>
          </a:r>
        </a:p>
        <a:p>
          <a:pPr rtl="0"/>
          <a:r>
            <a:rPr lang="en-US" sz="1100" b="0" i="0" u="none" strike="noStrike">
              <a:effectLst/>
              <a:latin typeface="+mn-lt"/>
              <a:ea typeface="+mn-ea"/>
              <a:cs typeface="+mn-cs"/>
            </a:rPr>
            <a:t>WM → Willoughby Middle</a:t>
          </a:r>
        </a:p>
        <a:p>
          <a:pPr rtl="0"/>
          <a:r>
            <a:rPr lang="en-US" sz="1100" b="0" i="0" u="none" strike="noStrike">
              <a:effectLst/>
              <a:latin typeface="+mn-lt"/>
              <a:ea typeface="+mn-ea"/>
              <a:cs typeface="+mn-cs"/>
            </a:rPr>
            <a:t>WWM → Willowick Middle</a:t>
          </a:r>
        </a:p>
        <a:p>
          <a:pPr rtl="0"/>
          <a:endParaRPr lang="en-US" sz="1100" b="0" i="0" u="none" strike="noStrike">
            <a:effectLst/>
            <a:latin typeface="+mn-lt"/>
            <a:ea typeface="+mn-ea"/>
            <a:cs typeface="+mn-cs"/>
          </a:endParaRPr>
        </a:p>
        <a:p>
          <a:pPr rtl="0"/>
          <a:r>
            <a:rPr lang="en-US" sz="1100" b="1" i="0" u="sng" strike="noStrike">
              <a:effectLst/>
              <a:latin typeface="+mn-lt"/>
              <a:ea typeface="+mn-ea"/>
              <a:cs typeface="+mn-cs"/>
            </a:rPr>
            <a:t>Area Schools</a:t>
          </a:r>
          <a:endParaRPr lang="en-US" sz="1100" b="0" i="0" u="none" strike="noStrike">
            <a:effectLst/>
            <a:latin typeface="+mn-lt"/>
            <a:ea typeface="+mn-ea"/>
            <a:cs typeface="+mn-cs"/>
          </a:endParaRPr>
        </a:p>
        <a:p>
          <a:pPr rtl="0"/>
          <a:r>
            <a:rPr lang="en-US" sz="1100" b="0" i="0" u="none" strike="noStrike">
              <a:effectLst/>
              <a:latin typeface="+mn-lt"/>
              <a:ea typeface="+mn-ea"/>
              <a:cs typeface="+mn-cs"/>
            </a:rPr>
            <a:t>AUB → Auburn Career Center</a:t>
          </a:r>
        </a:p>
        <a:p>
          <a:pPr rtl="0"/>
          <a:r>
            <a:rPr lang="en-US" sz="1100" b="0" i="0" u="none" strike="noStrike">
              <a:effectLst/>
              <a:latin typeface="+mn-lt"/>
              <a:ea typeface="+mn-ea"/>
              <a:cs typeface="+mn-cs"/>
            </a:rPr>
            <a:t>COR → Cornerstone</a:t>
          </a:r>
          <a:r>
            <a:rPr lang="en-US" sz="1100" b="0" i="0" u="none" strike="noStrike" baseline="0">
              <a:effectLst/>
              <a:latin typeface="+mn-lt"/>
              <a:ea typeface="+mn-ea"/>
              <a:cs typeface="+mn-cs"/>
            </a:rPr>
            <a:t> </a:t>
          </a:r>
          <a:r>
            <a:rPr lang="en-US" sz="1100" b="0" i="0" u="none" strike="noStrike">
              <a:effectLst/>
              <a:latin typeface="+mn-lt"/>
              <a:ea typeface="+mn-ea"/>
              <a:cs typeface="+mn-cs"/>
            </a:rPr>
            <a:t>Christian</a:t>
          </a:r>
        </a:p>
        <a:p>
          <a:pPr rtl="0"/>
          <a:r>
            <a:rPr lang="en-US" sz="1100" b="0" i="0" u="none" strike="noStrike">
              <a:effectLst/>
              <a:latin typeface="+mn-lt"/>
              <a:ea typeface="+mn-ea"/>
              <a:cs typeface="+mn-cs"/>
            </a:rPr>
            <a:t>LAK → Lakeland Community College</a:t>
          </a:r>
        </a:p>
        <a:p>
          <a:pPr rtl="0"/>
          <a:r>
            <a:rPr lang="en-US" sz="1100" b="0" i="0">
              <a:effectLst/>
              <a:latin typeface="+mn-lt"/>
              <a:ea typeface="+mn-ea"/>
              <a:cs typeface="+mn-cs"/>
            </a:rPr>
            <a:t>MAY → Mayfield High / Excel TECC</a:t>
          </a:r>
          <a:endParaRPr lang="en-US" sz="1100" b="0" i="0" u="none" strike="noStrike">
            <a:effectLst/>
            <a:latin typeface="+mn-lt"/>
            <a:ea typeface="+mn-ea"/>
            <a:cs typeface="+mn-cs"/>
          </a:endParaRPr>
        </a:p>
        <a:p>
          <a:pPr rtl="0"/>
          <a:r>
            <a:rPr lang="en-US" sz="1100" b="0" i="0" u="none" strike="noStrike">
              <a:effectLst/>
              <a:latin typeface="+mn-lt"/>
              <a:ea typeface="+mn-ea"/>
              <a:cs typeface="+mn-cs"/>
            </a:rPr>
            <a:t>MEN → Mentor High School</a:t>
          </a:r>
        </a:p>
        <a:p>
          <a:pPr rtl="0"/>
          <a:r>
            <a:rPr lang="en-US" sz="1100" b="0" i="0" u="none" strike="noStrike">
              <a:effectLst/>
              <a:latin typeface="+mn-lt"/>
              <a:ea typeface="+mn-ea"/>
              <a:cs typeface="+mn-cs"/>
            </a:rPr>
            <a:t>MON → Willoughby Montessori</a:t>
          </a:r>
        </a:p>
        <a:p>
          <a:pPr rtl="0"/>
          <a:r>
            <a:rPr lang="en-US" sz="1100" b="0" i="0" u="none" strike="noStrike">
              <a:effectLst/>
              <a:latin typeface="+mn-lt"/>
              <a:ea typeface="+mn-ea"/>
              <a:cs typeface="+mn-cs"/>
            </a:rPr>
            <a:t>RHS → Riverside High School</a:t>
          </a:r>
        </a:p>
        <a:p>
          <a:pPr rtl="0"/>
          <a:endParaRPr lang="en-US" sz="1100" b="0" i="0" u="none" strike="noStrike">
            <a:effectLst/>
            <a:latin typeface="+mn-lt"/>
            <a:ea typeface="+mn-ea"/>
            <a:cs typeface="+mn-cs"/>
          </a:endParaRPr>
        </a:p>
        <a:p>
          <a:pPr rtl="0"/>
          <a:r>
            <a:rPr lang="en-US" sz="1100" b="1" i="0" u="sng" strike="noStrike">
              <a:effectLst/>
              <a:latin typeface="+mn-lt"/>
              <a:ea typeface="+mn-ea"/>
              <a:cs typeface="+mn-cs"/>
            </a:rPr>
            <a:t>County Departments</a:t>
          </a:r>
          <a:endParaRPr lang="en-US" sz="1100" b="0" i="0" u="none" strike="noStrike">
            <a:effectLst/>
            <a:latin typeface="+mn-lt"/>
            <a:ea typeface="+mn-ea"/>
            <a:cs typeface="+mn-cs"/>
          </a:endParaRPr>
        </a:p>
        <a:p>
          <a:pPr rtl="0"/>
          <a:r>
            <a:rPr lang="en-US" sz="1100" b="0" i="0" u="none" strike="noStrike">
              <a:effectLst/>
              <a:latin typeface="+mn-lt"/>
              <a:ea typeface="+mn-ea"/>
              <a:cs typeface="+mn-cs"/>
            </a:rPr>
            <a:t>ESC → Lake County ESC</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CUY → NEO ESC</a:t>
          </a:r>
          <a:endParaRPr lang="en-US" sz="1100" b="0" i="0" u="none" strike="noStrike">
            <a:effectLst/>
            <a:latin typeface="+mn-lt"/>
            <a:ea typeface="+mn-ea"/>
            <a:cs typeface="+mn-cs"/>
          </a:endParaRPr>
        </a:p>
        <a:p>
          <a:pPr rtl="0"/>
          <a:endParaRPr lang="en-US" sz="1100" b="0" i="0" u="none" strike="noStrike">
            <a:effectLst/>
            <a:latin typeface="+mn-lt"/>
            <a:ea typeface="+mn-ea"/>
            <a:cs typeface="+mn-cs"/>
          </a:endParaRPr>
        </a:p>
        <a:p>
          <a:pPr rtl="0"/>
          <a:r>
            <a:rPr lang="en-US" sz="1100" b="1" i="0" u="sng" strike="noStrike">
              <a:effectLst/>
              <a:latin typeface="+mn-lt"/>
              <a:ea typeface="+mn-ea"/>
              <a:cs typeface="+mn-cs"/>
            </a:rPr>
            <a:t>Other Locations</a:t>
          </a:r>
          <a:endParaRPr lang="en-US" sz="1100" b="0" i="0" u="none" strike="noStrike">
            <a:effectLst/>
            <a:latin typeface="+mn-lt"/>
            <a:ea typeface="+mn-ea"/>
            <a:cs typeface="+mn-cs"/>
          </a:endParaRPr>
        </a:p>
        <a:p>
          <a:pPr rtl="0"/>
          <a:r>
            <a:rPr lang="en-US" sz="1100" b="0" i="0" u="none" strike="noStrike">
              <a:effectLst/>
              <a:latin typeface="+mn-lt"/>
              <a:ea typeface="+mn-ea"/>
              <a:cs typeface="+mn-cs"/>
            </a:rPr>
            <a:t>BJs → BJ's Wholesale Club</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CRD → Crossroads</a:t>
          </a:r>
          <a:endParaRPr lang="en-US" sz="1100" b="0" i="0" u="none" strike="noStrike">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RE-ED → Re-Education Services</a:t>
          </a:r>
          <a:endParaRPr lang="en-US" sz="1100" b="0" i="0" u="none" strike="noStrike">
            <a:effectLst/>
            <a:latin typeface="+mn-lt"/>
            <a:ea typeface="+mn-ea"/>
            <a:cs typeface="+mn-cs"/>
          </a:endParaRPr>
        </a:p>
        <a:p>
          <a:pPr rtl="0"/>
          <a:r>
            <a:rPr lang="en-US" sz="1100" b="0" i="0" u="none" strike="noStrike">
              <a:effectLst/>
              <a:latin typeface="+mn-lt"/>
              <a:ea typeface="+mn-ea"/>
              <a:cs typeface="+mn-cs"/>
            </a:rPr>
            <a:t>USB → US Bank - Erie St.</a:t>
          </a:r>
        </a:p>
        <a:p>
          <a:pPr rtl="0"/>
          <a:r>
            <a:rPr lang="en-US" sz="1100" b="0" i="0" u="none" strike="noStrike">
              <a:effectLst/>
              <a:latin typeface="+mn-lt"/>
              <a:ea typeface="+mn-ea"/>
              <a:cs typeface="+mn-cs"/>
            </a:rPr>
            <a:t>USPS → US Post Office - Erie St.</a:t>
          </a:r>
          <a:r>
            <a:rPr lang="en-US" sz="1100"/>
            <a:t> </a:t>
          </a:r>
          <a:endParaRPr lang="en-US" sz="1100" b="0">
            <a:effectLst/>
          </a:endParaRPr>
        </a:p>
      </xdr:txBody>
    </xdr:sp>
    <xdr:clientData/>
  </xdr:twoCellAnchor>
  <xdr:twoCellAnchor>
    <xdr:from>
      <xdr:col>0</xdr:col>
      <xdr:colOff>1</xdr:colOff>
      <xdr:row>31</xdr:row>
      <xdr:rowOff>17317</xdr:rowOff>
    </xdr:from>
    <xdr:to>
      <xdr:col>2</xdr:col>
      <xdr:colOff>706583</xdr:colOff>
      <xdr:row>37</xdr:row>
      <xdr:rowOff>242454</xdr:rowOff>
    </xdr:to>
    <xdr:sp macro="" textlink="">
      <xdr:nvSpPr>
        <xdr:cNvPr id="7" name="Rectangle 6"/>
        <xdr:cNvSpPr/>
      </xdr:nvSpPr>
      <xdr:spPr bwMode="auto">
        <a:xfrm>
          <a:off x="1" y="7865917"/>
          <a:ext cx="2175164" cy="1721428"/>
        </a:xfrm>
        <a:prstGeom prst="rect">
          <a:avLst/>
        </a:prstGeom>
        <a:solidFill>
          <a:srgbClr val="FF0000"/>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100">
              <a:solidFill>
                <a:schemeClr val="bg1"/>
              </a:solidFill>
              <a:latin typeface="Calibri"/>
            </a:rPr>
            <a:t>→</a:t>
          </a:r>
          <a:r>
            <a:rPr lang="en-US" sz="1100">
              <a:solidFill>
                <a:schemeClr val="bg1"/>
              </a:solidFill>
            </a:rPr>
            <a:t> This form will not be processed without a valid p.o. and must be in place prior to any travel. Otherwise, the travel will become the expense of the employee.</a:t>
          </a:r>
        </a:p>
        <a:p>
          <a:r>
            <a:rPr lang="en-US" sz="1100">
              <a:solidFill>
                <a:schemeClr val="bg1"/>
              </a:solidFill>
              <a:latin typeface="Calibri"/>
            </a:rPr>
            <a:t>→</a:t>
          </a:r>
          <a:r>
            <a:rPr lang="en-US" sz="1100">
              <a:solidFill>
                <a:schemeClr val="bg1"/>
              </a:solidFill>
            </a:rPr>
            <a:t> </a:t>
          </a:r>
          <a:r>
            <a:rPr lang="en-US" sz="1100">
              <a:solidFill>
                <a:schemeClr val="bg1"/>
              </a:solidFill>
              <a:effectLst/>
              <a:latin typeface="+mn-lt"/>
              <a:ea typeface="+mn-ea"/>
              <a:cs typeface="+mn-cs"/>
            </a:rPr>
            <a:t>Reimbursements are rounded to the nearest penny.  </a:t>
          </a:r>
        </a:p>
      </xdr:txBody>
    </xdr:sp>
    <xdr:clientData/>
  </xdr:twoCellAnchor>
  <xdr:twoCellAnchor>
    <xdr:from>
      <xdr:col>3</xdr:col>
      <xdr:colOff>86590</xdr:colOff>
      <xdr:row>33</xdr:row>
      <xdr:rowOff>69273</xdr:rowOff>
    </xdr:from>
    <xdr:to>
      <xdr:col>16</xdr:col>
      <xdr:colOff>173182</xdr:colOff>
      <xdr:row>38</xdr:row>
      <xdr:rowOff>134216</xdr:rowOff>
    </xdr:to>
    <xdr:sp macro="" textlink="">
      <xdr:nvSpPr>
        <xdr:cNvPr id="8" name="Flowchart: Process 7"/>
        <xdr:cNvSpPr/>
      </xdr:nvSpPr>
      <xdr:spPr bwMode="auto">
        <a:xfrm>
          <a:off x="2242704" y="8459932"/>
          <a:ext cx="5844887" cy="1320511"/>
        </a:xfrm>
        <a:prstGeom prst="flowChartProcess">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lang="en-US" sz="1050"/>
            <a:t>1.</a:t>
          </a:r>
          <a:r>
            <a:rPr lang="en-US" sz="1050" baseline="0"/>
            <a:t> </a:t>
          </a:r>
          <a:r>
            <a:rPr lang="en-US" sz="1050"/>
            <a:t>I have read and understood the Board travel and expense reimbursement policies.</a:t>
          </a:r>
        </a:p>
        <a:p>
          <a:pPr algn="l"/>
          <a:r>
            <a:rPr lang="en-US" sz="1050"/>
            <a:t>2. I have read and understood the Treasurer's Office Procedures Manual related to travel and reimbursable expenses. No expenses listed were in violation of BOE policy, State laws or Ethic guidelines.</a:t>
          </a:r>
        </a:p>
        <a:p>
          <a:pPr algn="l"/>
          <a:r>
            <a:rPr lang="en-US" sz="1050"/>
            <a:t>3. I understand all expenses reported are school district related business and correct.</a:t>
          </a:r>
        </a:p>
        <a:p>
          <a:r>
            <a:rPr lang="en-US" sz="1050"/>
            <a:t>4. The expenses I am reporting are</a:t>
          </a:r>
          <a:r>
            <a:rPr lang="en-US" sz="1050" baseline="0"/>
            <a:t> reimbursable, </a:t>
          </a:r>
          <a:r>
            <a:rPr lang="en-US" sz="1050"/>
            <a:t>out-of-pocket expenses</a:t>
          </a:r>
          <a:r>
            <a:rPr lang="en-US" sz="1050" baseline="0"/>
            <a:t>.  </a:t>
          </a:r>
          <a:r>
            <a:rPr lang="en-US" sz="1100" baseline="0">
              <a:effectLst/>
              <a:latin typeface="+mn-lt"/>
              <a:ea typeface="+mn-ea"/>
              <a:cs typeface="+mn-cs"/>
            </a:rPr>
            <a:t>If applicable, expenses followed all federal and state grant guidelines.</a:t>
          </a:r>
          <a:endParaRPr lang="en-US" sz="10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207818</xdr:colOff>
      <xdr:row>22</xdr:row>
      <xdr:rowOff>19050</xdr:rowOff>
    </xdr:from>
    <xdr:to>
      <xdr:col>7</xdr:col>
      <xdr:colOff>804429</xdr:colOff>
      <xdr:row>25</xdr:row>
      <xdr:rowOff>228599</xdr:rowOff>
    </xdr:to>
    <xdr:sp macro="" textlink="">
      <xdr:nvSpPr>
        <xdr:cNvPr id="2" name="Rectangle 1"/>
        <xdr:cNvSpPr/>
      </xdr:nvSpPr>
      <xdr:spPr bwMode="auto">
        <a:xfrm>
          <a:off x="2511136" y="5517573"/>
          <a:ext cx="3904384" cy="962890"/>
        </a:xfrm>
        <a:prstGeom prst="rect">
          <a:avLst/>
        </a:prstGeom>
        <a:solidFill>
          <a:srgbClr val="FF0000"/>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100">
              <a:solidFill>
                <a:schemeClr val="bg1"/>
              </a:solidFill>
              <a:latin typeface="Calibri"/>
            </a:rPr>
            <a:t>→</a:t>
          </a:r>
          <a:r>
            <a:rPr lang="en-US" sz="1100">
              <a:solidFill>
                <a:schemeClr val="bg1"/>
              </a:solidFill>
            </a:rPr>
            <a:t> This form will not be processed without a valid p.o. and must be in place prior to any travel. Otherwise, the travel will become the expense of the employee.</a:t>
          </a:r>
        </a:p>
        <a:p>
          <a:pPr algn="l"/>
          <a:r>
            <a:rPr lang="en-US" sz="1100">
              <a:solidFill>
                <a:schemeClr val="bg1"/>
              </a:solidFill>
              <a:latin typeface="Calibri"/>
            </a:rPr>
            <a:t>→</a:t>
          </a:r>
          <a:r>
            <a:rPr lang="en-US" sz="1100">
              <a:solidFill>
                <a:schemeClr val="bg1"/>
              </a:solidFill>
            </a:rPr>
            <a:t> Reimbursements are rounded to the nearest penny.</a:t>
          </a:r>
        </a:p>
      </xdr:txBody>
    </xdr:sp>
    <xdr:clientData/>
  </xdr:twoCellAnchor>
  <xdr:twoCellAnchor>
    <xdr:from>
      <xdr:col>0</xdr:col>
      <xdr:colOff>190500</xdr:colOff>
      <xdr:row>0</xdr:row>
      <xdr:rowOff>164523</xdr:rowOff>
    </xdr:from>
    <xdr:to>
      <xdr:col>2</xdr:col>
      <xdr:colOff>112567</xdr:colOff>
      <xdr:row>35</xdr:row>
      <xdr:rowOff>90054</xdr:rowOff>
    </xdr:to>
    <xdr:sp macro="" textlink="">
      <xdr:nvSpPr>
        <xdr:cNvPr id="9" name="AutoShape 3"/>
        <xdr:cNvSpPr>
          <a:spLocks noChangeArrowheads="1"/>
        </xdr:cNvSpPr>
      </xdr:nvSpPr>
      <xdr:spPr bwMode="auto">
        <a:xfrm>
          <a:off x="190500" y="164523"/>
          <a:ext cx="2277340" cy="8612331"/>
        </a:xfrm>
        <a:prstGeom prst="flowChartProcess">
          <a:avLst/>
        </a:prstGeom>
        <a:solidFill>
          <a:srgbClr val="000099"/>
        </a:solidFill>
        <a:ln w="28575">
          <a:solidFill>
            <a:srgbClr val="000000"/>
          </a:solidFill>
          <a:miter lim="800000"/>
          <a:headEnd/>
          <a:tailEnd/>
        </a:ln>
      </xdr:spPr>
      <xdr:txBody>
        <a:bodyPr vertOverflow="clip" wrap="square" lIns="27432" tIns="27432" rIns="0" bIns="0" anchor="t" upright="1"/>
        <a:lstStyle/>
        <a:p>
          <a:pPr rtl="0"/>
          <a:r>
            <a:rPr lang="en-US" sz="1100" b="1" i="0" u="sng">
              <a:solidFill>
                <a:srgbClr val="FFFF00"/>
              </a:solidFill>
              <a:effectLst/>
              <a:latin typeface="+mn-lt"/>
              <a:ea typeface="+mn-ea"/>
              <a:cs typeface="+mn-cs"/>
            </a:rPr>
            <a:t>District Buildings</a:t>
          </a:r>
          <a:endParaRPr lang="en-US">
            <a:solidFill>
              <a:srgbClr val="FFFF00"/>
            </a:solidFill>
            <a:effectLst/>
          </a:endParaRPr>
        </a:p>
        <a:p>
          <a:pPr rtl="0"/>
          <a:r>
            <a:rPr lang="en-US" sz="1100" b="0" i="0">
              <a:solidFill>
                <a:srgbClr val="FFFF00"/>
              </a:solidFill>
              <a:effectLst/>
              <a:latin typeface="+mn-lt"/>
              <a:ea typeface="+mn-ea"/>
              <a:cs typeface="+mn-cs"/>
            </a:rPr>
            <a:t>Board of Education 35353 Curtis Blvd.</a:t>
          </a:r>
          <a:endParaRPr lang="en-US">
            <a:solidFill>
              <a:srgbClr val="FFFF00"/>
            </a:solidFill>
            <a:effectLst/>
          </a:endParaRPr>
        </a:p>
        <a:p>
          <a:pPr rtl="0"/>
          <a:r>
            <a:rPr lang="en-US" sz="1100" b="0" i="0">
              <a:solidFill>
                <a:srgbClr val="FFFF00"/>
              </a:solidFill>
              <a:effectLst/>
              <a:latin typeface="+mn-lt"/>
              <a:ea typeface="+mn-ea"/>
              <a:cs typeface="+mn-cs"/>
            </a:rPr>
            <a:t>Bus Garage / Transportation</a:t>
          </a:r>
          <a:endParaRPr lang="en-US">
            <a:solidFill>
              <a:srgbClr val="FFFF00"/>
            </a:solidFill>
            <a:effectLst/>
          </a:endParaRPr>
        </a:p>
        <a:p>
          <a:pPr rtl="0"/>
          <a:r>
            <a:rPr lang="en-US" sz="1100" b="0" i="0">
              <a:solidFill>
                <a:srgbClr val="FFFF00"/>
              </a:solidFill>
              <a:effectLst/>
              <a:latin typeface="+mn-lt"/>
              <a:ea typeface="+mn-ea"/>
              <a:cs typeface="+mn-cs"/>
            </a:rPr>
            <a:t>Central Warehouse</a:t>
          </a:r>
          <a:endParaRPr lang="en-US">
            <a:solidFill>
              <a:srgbClr val="FFFF00"/>
            </a:solidFill>
            <a:effectLst/>
          </a:endParaRPr>
        </a:p>
        <a:p>
          <a:pPr rtl="0"/>
          <a:r>
            <a:rPr lang="en-US" sz="1100" b="0" i="0">
              <a:solidFill>
                <a:srgbClr val="FFFF00"/>
              </a:solidFill>
              <a:effectLst/>
              <a:latin typeface="+mn-lt"/>
              <a:ea typeface="+mn-ea"/>
              <a:cs typeface="+mn-cs"/>
            </a:rPr>
            <a:t>Edison Elementary</a:t>
          </a:r>
          <a:endParaRPr lang="en-US">
            <a:solidFill>
              <a:srgbClr val="FFFF00"/>
            </a:solidFill>
            <a:effectLst/>
          </a:endParaRPr>
        </a:p>
        <a:p>
          <a:pPr rtl="0"/>
          <a:r>
            <a:rPr lang="en-US" sz="1100" b="0" i="0">
              <a:solidFill>
                <a:srgbClr val="FFFF00"/>
              </a:solidFill>
              <a:effectLst/>
              <a:latin typeface="+mn-lt"/>
              <a:ea typeface="+mn-ea"/>
              <a:cs typeface="+mn-cs"/>
            </a:rPr>
            <a:t>Eastlake Middle</a:t>
          </a:r>
          <a:endParaRPr lang="en-US">
            <a:solidFill>
              <a:srgbClr val="FFFF00"/>
            </a:solidFill>
            <a:effectLst/>
          </a:endParaRPr>
        </a:p>
        <a:p>
          <a:pPr rtl="0"/>
          <a:r>
            <a:rPr lang="en-US" sz="1100" b="0" i="0">
              <a:solidFill>
                <a:srgbClr val="FFFF00"/>
              </a:solidFill>
              <a:effectLst/>
              <a:latin typeface="+mn-lt"/>
              <a:ea typeface="+mn-ea"/>
              <a:cs typeface="+mn-cs"/>
            </a:rPr>
            <a:t>Grant Elementary</a:t>
          </a:r>
          <a:endParaRPr lang="en-US">
            <a:solidFill>
              <a:srgbClr val="FFFF00"/>
            </a:solidFill>
            <a:effectLst/>
          </a:endParaRPr>
        </a:p>
        <a:p>
          <a:pPr rtl="0"/>
          <a:r>
            <a:rPr lang="en-US" sz="1100" b="0" i="0">
              <a:solidFill>
                <a:srgbClr val="FFFF00"/>
              </a:solidFill>
              <a:effectLst/>
              <a:latin typeface="+mn-lt"/>
              <a:ea typeface="+mn-ea"/>
              <a:cs typeface="+mn-cs"/>
            </a:rPr>
            <a:t>Jefferson Elementary</a:t>
          </a:r>
          <a:endParaRPr lang="en-US">
            <a:solidFill>
              <a:srgbClr val="FFFF00"/>
            </a:solidFill>
            <a:effectLst/>
          </a:endParaRPr>
        </a:p>
        <a:p>
          <a:pPr rtl="0"/>
          <a:r>
            <a:rPr lang="en-US" sz="1100" b="0" i="0">
              <a:solidFill>
                <a:srgbClr val="FFFF00"/>
              </a:solidFill>
              <a:effectLst/>
              <a:latin typeface="+mn-lt"/>
              <a:ea typeface="+mn-ea"/>
              <a:cs typeface="+mn-cs"/>
            </a:rPr>
            <a:t>Longfellow Elementary</a:t>
          </a:r>
          <a:endParaRPr lang="en-US">
            <a:solidFill>
              <a:srgbClr val="FFFF00"/>
            </a:solidFill>
            <a:effectLst/>
          </a:endParaRPr>
        </a:p>
        <a:p>
          <a:pPr rtl="0"/>
          <a:r>
            <a:rPr lang="en-US" sz="1100" b="0" i="0">
              <a:solidFill>
                <a:srgbClr val="FFFF00"/>
              </a:solidFill>
              <a:effectLst/>
              <a:latin typeface="+mn-lt"/>
              <a:ea typeface="+mn-ea"/>
              <a:cs typeface="+mn-cs"/>
            </a:rPr>
            <a:t>McKinley Elementary</a:t>
          </a:r>
          <a:endParaRPr lang="en-US">
            <a:solidFill>
              <a:srgbClr val="FFFF00"/>
            </a:solidFill>
            <a:effectLst/>
          </a:endParaRPr>
        </a:p>
        <a:p>
          <a:pPr rtl="0"/>
          <a:r>
            <a:rPr lang="en-US" sz="1100" b="0" i="0">
              <a:solidFill>
                <a:srgbClr val="FFFF00"/>
              </a:solidFill>
              <a:effectLst/>
              <a:latin typeface="+mn-lt"/>
              <a:ea typeface="+mn-ea"/>
              <a:cs typeface="+mn-cs"/>
            </a:rPr>
            <a:t>NCI Eastlake</a:t>
          </a:r>
          <a:endParaRPr lang="en-US">
            <a:solidFill>
              <a:srgbClr val="FFFF00"/>
            </a:solidFill>
            <a:effectLst/>
          </a:endParaRPr>
        </a:p>
        <a:p>
          <a:pPr rtl="0"/>
          <a:r>
            <a:rPr lang="en-US" sz="1100" b="0" i="0">
              <a:solidFill>
                <a:srgbClr val="FFFF00"/>
              </a:solidFill>
              <a:effectLst/>
              <a:latin typeface="+mn-lt"/>
              <a:ea typeface="+mn-ea"/>
              <a:cs typeface="+mn-cs"/>
            </a:rPr>
            <a:t>NCI Willoughby</a:t>
          </a:r>
          <a:endParaRPr lang="en-US">
            <a:solidFill>
              <a:srgbClr val="FFFF00"/>
            </a:solidFill>
            <a:effectLst/>
          </a:endParaRPr>
        </a:p>
        <a:p>
          <a:pPr rtl="0"/>
          <a:r>
            <a:rPr lang="en-US" sz="1100" b="0" i="0">
              <a:solidFill>
                <a:srgbClr val="FFFF00"/>
              </a:solidFill>
              <a:effectLst/>
              <a:latin typeface="+mn-lt"/>
              <a:ea typeface="+mn-ea"/>
              <a:cs typeface="+mn-cs"/>
            </a:rPr>
            <a:t>North High School</a:t>
          </a:r>
          <a:endParaRPr lang="en-US">
            <a:solidFill>
              <a:srgbClr val="FFFF00"/>
            </a:solidFill>
            <a:effectLst/>
          </a:endParaRPr>
        </a:p>
        <a:p>
          <a:pPr rtl="0"/>
          <a:r>
            <a:rPr lang="en-US" sz="1100" b="0" i="0">
              <a:solidFill>
                <a:srgbClr val="FFFF00"/>
              </a:solidFill>
              <a:effectLst/>
              <a:latin typeface="+mn-lt"/>
              <a:ea typeface="+mn-ea"/>
              <a:cs typeface="+mn-cs"/>
            </a:rPr>
            <a:t>Royalview Elementary</a:t>
          </a:r>
          <a:endParaRPr lang="en-US">
            <a:solidFill>
              <a:srgbClr val="FFFF00"/>
            </a:solidFill>
            <a:effectLst/>
          </a:endParaRPr>
        </a:p>
        <a:p>
          <a:pPr rtl="0"/>
          <a:r>
            <a:rPr lang="en-US" sz="1100" b="0" i="0">
              <a:solidFill>
                <a:srgbClr val="FFFF00"/>
              </a:solidFill>
              <a:effectLst/>
              <a:latin typeface="+mn-lt"/>
              <a:ea typeface="+mn-ea"/>
              <a:cs typeface="+mn-cs"/>
            </a:rPr>
            <a:t>South High School</a:t>
          </a:r>
          <a:endParaRPr lang="en-US">
            <a:solidFill>
              <a:srgbClr val="FFFF00"/>
            </a:solidFill>
            <a:effectLst/>
          </a:endParaRPr>
        </a:p>
        <a:p>
          <a:pPr rtl="0"/>
          <a:r>
            <a:rPr lang="en-US" sz="1100" b="0" i="0">
              <a:solidFill>
                <a:srgbClr val="FFFF00"/>
              </a:solidFill>
              <a:effectLst/>
              <a:latin typeface="+mn-lt"/>
              <a:ea typeface="+mn-ea"/>
              <a:cs typeface="+mn-cs"/>
            </a:rPr>
            <a:t>School of Innovation</a:t>
          </a:r>
          <a:endParaRPr lang="en-US">
            <a:solidFill>
              <a:srgbClr val="FFFF00"/>
            </a:solidFill>
            <a:effectLst/>
          </a:endParaRPr>
        </a:p>
        <a:p>
          <a:pPr rtl="0"/>
          <a:r>
            <a:rPr lang="en-US" sz="1100" b="0" i="0">
              <a:solidFill>
                <a:srgbClr val="FFFF00"/>
              </a:solidFill>
              <a:effectLst/>
              <a:latin typeface="+mn-lt"/>
              <a:ea typeface="+mn-ea"/>
              <a:cs typeface="+mn-cs"/>
            </a:rPr>
            <a:t>Washington Elementary</a:t>
          </a:r>
          <a:endParaRPr lang="en-US">
            <a:solidFill>
              <a:srgbClr val="FFFF00"/>
            </a:solidFill>
            <a:effectLst/>
          </a:endParaRPr>
        </a:p>
        <a:p>
          <a:pPr rtl="0"/>
          <a:r>
            <a:rPr lang="en-US" sz="1100" b="0" i="0">
              <a:solidFill>
                <a:srgbClr val="FFFF00"/>
              </a:solidFill>
              <a:effectLst/>
              <a:latin typeface="+mn-lt"/>
              <a:ea typeface="+mn-ea"/>
              <a:cs typeface="+mn-cs"/>
            </a:rPr>
            <a:t>Willoughby Middle</a:t>
          </a:r>
          <a:endParaRPr lang="en-US">
            <a:solidFill>
              <a:srgbClr val="FFFF00"/>
            </a:solidFill>
            <a:effectLst/>
          </a:endParaRPr>
        </a:p>
        <a:p>
          <a:pPr rtl="0"/>
          <a:r>
            <a:rPr lang="en-US" sz="1100" b="0" i="0">
              <a:solidFill>
                <a:srgbClr val="FFFF00"/>
              </a:solidFill>
              <a:effectLst/>
              <a:latin typeface="+mn-lt"/>
              <a:ea typeface="+mn-ea"/>
              <a:cs typeface="+mn-cs"/>
            </a:rPr>
            <a:t>Willowick Middle</a:t>
          </a:r>
          <a:endParaRPr lang="en-US">
            <a:solidFill>
              <a:srgbClr val="FFFF00"/>
            </a:solidFill>
            <a:effectLst/>
          </a:endParaRPr>
        </a:p>
        <a:p>
          <a:pPr rtl="0"/>
          <a:r>
            <a:rPr lang="en-US" sz="1100" b="1" i="0" u="sng">
              <a:solidFill>
                <a:srgbClr val="FFFF00"/>
              </a:solidFill>
              <a:effectLst/>
              <a:latin typeface="+mn-lt"/>
              <a:ea typeface="+mn-ea"/>
              <a:cs typeface="+mn-cs"/>
            </a:rPr>
            <a:t>Area Schools</a:t>
          </a:r>
          <a:endParaRPr lang="en-US">
            <a:solidFill>
              <a:srgbClr val="FFFF00"/>
            </a:solidFill>
            <a:effectLst/>
          </a:endParaRPr>
        </a:p>
        <a:p>
          <a:pPr rtl="0"/>
          <a:r>
            <a:rPr lang="en-US" sz="1100" b="0" i="0">
              <a:solidFill>
                <a:srgbClr val="FFFF00"/>
              </a:solidFill>
              <a:effectLst/>
              <a:latin typeface="+mn-lt"/>
              <a:ea typeface="+mn-ea"/>
              <a:cs typeface="+mn-cs"/>
            </a:rPr>
            <a:t>Auburn Career Center</a:t>
          </a:r>
          <a:endParaRPr lang="en-US">
            <a:solidFill>
              <a:srgbClr val="FFFF00"/>
            </a:solidFill>
            <a:effectLst/>
          </a:endParaRPr>
        </a:p>
        <a:p>
          <a:pPr rtl="0"/>
          <a:r>
            <a:rPr lang="en-US" sz="1100" b="0" i="0">
              <a:solidFill>
                <a:srgbClr val="FFFF00"/>
              </a:solidFill>
              <a:effectLst/>
              <a:latin typeface="+mn-lt"/>
              <a:ea typeface="+mn-ea"/>
              <a:cs typeface="+mn-cs"/>
            </a:rPr>
            <a:t>Cornerstone</a:t>
          </a:r>
          <a:r>
            <a:rPr lang="en-US" sz="1100" b="0" i="0" baseline="0">
              <a:solidFill>
                <a:srgbClr val="FFFF00"/>
              </a:solidFill>
              <a:effectLst/>
              <a:latin typeface="+mn-lt"/>
              <a:ea typeface="+mn-ea"/>
              <a:cs typeface="+mn-cs"/>
            </a:rPr>
            <a:t> </a:t>
          </a:r>
          <a:r>
            <a:rPr lang="en-US" sz="1100" b="0" i="0">
              <a:solidFill>
                <a:srgbClr val="FFFF00"/>
              </a:solidFill>
              <a:effectLst/>
              <a:latin typeface="+mn-lt"/>
              <a:ea typeface="+mn-ea"/>
              <a:cs typeface="+mn-cs"/>
            </a:rPr>
            <a:t>Christian</a:t>
          </a:r>
          <a:endParaRPr lang="en-US">
            <a:solidFill>
              <a:srgbClr val="FFFF00"/>
            </a:solidFill>
            <a:effectLst/>
          </a:endParaRPr>
        </a:p>
        <a:p>
          <a:pPr rtl="0"/>
          <a:r>
            <a:rPr lang="en-US" sz="1100" b="0" i="0">
              <a:solidFill>
                <a:srgbClr val="FFFF00"/>
              </a:solidFill>
              <a:effectLst/>
              <a:latin typeface="+mn-lt"/>
              <a:ea typeface="+mn-ea"/>
              <a:cs typeface="+mn-cs"/>
            </a:rPr>
            <a:t>Cuyahoga ESC</a:t>
          </a:r>
          <a:endParaRPr lang="en-US">
            <a:solidFill>
              <a:srgbClr val="FFFF00"/>
            </a:solidFill>
            <a:effectLst/>
          </a:endParaRPr>
        </a:p>
        <a:p>
          <a:pPr rtl="0"/>
          <a:r>
            <a:rPr lang="en-US" sz="1100" b="0" i="0">
              <a:solidFill>
                <a:srgbClr val="FFFF00"/>
              </a:solidFill>
              <a:effectLst/>
              <a:latin typeface="+mn-lt"/>
              <a:ea typeface="+mn-ea"/>
              <a:cs typeface="+mn-cs"/>
            </a:rPr>
            <a:t>Lakeland Community College</a:t>
          </a:r>
        </a:p>
        <a:p>
          <a:pPr rtl="0"/>
          <a:r>
            <a:rPr lang="en-US" sz="1100" b="0" i="0">
              <a:solidFill>
                <a:srgbClr val="FFFF00"/>
              </a:solidFill>
              <a:effectLst/>
              <a:latin typeface="+mn-lt"/>
              <a:ea typeface="+mn-ea"/>
              <a:cs typeface="+mn-cs"/>
            </a:rPr>
            <a:t>Mayfield High / Excel TECC</a:t>
          </a:r>
          <a:endParaRPr lang="en-US">
            <a:solidFill>
              <a:srgbClr val="FFFF00"/>
            </a:solidFill>
            <a:effectLst/>
          </a:endParaRPr>
        </a:p>
        <a:p>
          <a:pPr rtl="0"/>
          <a:r>
            <a:rPr lang="en-US" sz="1100" b="0" i="0">
              <a:solidFill>
                <a:srgbClr val="FFFF00"/>
              </a:solidFill>
              <a:effectLst/>
              <a:latin typeface="+mn-lt"/>
              <a:ea typeface="+mn-ea"/>
              <a:cs typeface="+mn-cs"/>
            </a:rPr>
            <a:t>Mentor High School</a:t>
          </a:r>
          <a:endParaRPr lang="en-US">
            <a:solidFill>
              <a:srgbClr val="FFFF00"/>
            </a:solidFill>
            <a:effectLst/>
          </a:endParaRPr>
        </a:p>
        <a:p>
          <a:pPr rtl="0"/>
          <a:r>
            <a:rPr lang="en-US" sz="1100" b="0" i="0">
              <a:solidFill>
                <a:srgbClr val="FFFF00"/>
              </a:solidFill>
              <a:effectLst/>
              <a:latin typeface="+mn-lt"/>
              <a:ea typeface="+mn-ea"/>
              <a:cs typeface="+mn-cs"/>
            </a:rPr>
            <a:t>Willoughby Montessori</a:t>
          </a:r>
          <a:endParaRPr lang="en-US">
            <a:solidFill>
              <a:srgbClr val="FFFF00"/>
            </a:solidFill>
            <a:effectLst/>
          </a:endParaRPr>
        </a:p>
        <a:p>
          <a:pPr rtl="0"/>
          <a:r>
            <a:rPr lang="en-US" sz="1100" b="0" i="0">
              <a:solidFill>
                <a:srgbClr val="FFFF00"/>
              </a:solidFill>
              <a:effectLst/>
              <a:latin typeface="+mn-lt"/>
              <a:ea typeface="+mn-ea"/>
              <a:cs typeface="+mn-cs"/>
            </a:rPr>
            <a:t>Riverside High School</a:t>
          </a:r>
          <a:endParaRPr lang="en-US">
            <a:solidFill>
              <a:srgbClr val="FFFF00"/>
            </a:solidFill>
            <a:effectLst/>
          </a:endParaRPr>
        </a:p>
        <a:p>
          <a:pPr rtl="0"/>
          <a:r>
            <a:rPr lang="en-US" sz="1100" b="0" i="0">
              <a:solidFill>
                <a:srgbClr val="FFFF00"/>
              </a:solidFill>
              <a:effectLst/>
              <a:latin typeface="+mn-lt"/>
              <a:ea typeface="+mn-ea"/>
              <a:cs typeface="+mn-cs"/>
            </a:rPr>
            <a:t>Summit County ESC</a:t>
          </a:r>
          <a:endParaRPr lang="en-US">
            <a:solidFill>
              <a:srgbClr val="FFFF00"/>
            </a:solidFill>
            <a:effectLst/>
          </a:endParaRPr>
        </a:p>
        <a:p>
          <a:pPr rtl="0"/>
          <a:r>
            <a:rPr lang="en-US" sz="1100" b="1" i="0" u="sng">
              <a:solidFill>
                <a:srgbClr val="FFFF00"/>
              </a:solidFill>
              <a:effectLst/>
              <a:latin typeface="+mn-lt"/>
              <a:ea typeface="+mn-ea"/>
              <a:cs typeface="+mn-cs"/>
            </a:rPr>
            <a:t>County Departments</a:t>
          </a:r>
          <a:endParaRPr lang="en-US">
            <a:solidFill>
              <a:srgbClr val="FFFF00"/>
            </a:solidFill>
            <a:effectLst/>
          </a:endParaRPr>
        </a:p>
        <a:p>
          <a:pPr rtl="0"/>
          <a:r>
            <a:rPr lang="en-US" sz="1100" b="0" i="0">
              <a:solidFill>
                <a:srgbClr val="FFFF00"/>
              </a:solidFill>
              <a:effectLst/>
              <a:latin typeface="+mn-lt"/>
              <a:ea typeface="+mn-ea"/>
              <a:cs typeface="+mn-cs"/>
            </a:rPr>
            <a:t>Council on Aging</a:t>
          </a:r>
          <a:endParaRPr lang="en-US">
            <a:solidFill>
              <a:srgbClr val="FFFF00"/>
            </a:solidFill>
            <a:effectLst/>
          </a:endParaRPr>
        </a:p>
        <a:p>
          <a:pPr rtl="0"/>
          <a:r>
            <a:rPr lang="en-US" sz="1100" b="0" i="0">
              <a:solidFill>
                <a:srgbClr val="FFFF00"/>
              </a:solidFill>
              <a:effectLst/>
              <a:latin typeface="+mn-lt"/>
              <a:ea typeface="+mn-ea"/>
              <a:cs typeface="+mn-cs"/>
            </a:rPr>
            <a:t>Lake County Emergency Ops</a:t>
          </a:r>
          <a:endParaRPr lang="en-US">
            <a:solidFill>
              <a:srgbClr val="FFFF00"/>
            </a:solidFill>
            <a:effectLst/>
          </a:endParaRPr>
        </a:p>
        <a:p>
          <a:pPr rtl="0"/>
          <a:r>
            <a:rPr lang="en-US" sz="1100" b="0" i="0">
              <a:solidFill>
                <a:srgbClr val="FFFF00"/>
              </a:solidFill>
              <a:effectLst/>
              <a:latin typeface="+mn-lt"/>
              <a:ea typeface="+mn-ea"/>
              <a:cs typeface="+mn-cs"/>
            </a:rPr>
            <a:t>Lake County ESC</a:t>
          </a:r>
          <a:endParaRPr lang="en-US">
            <a:solidFill>
              <a:srgbClr val="FFFF00"/>
            </a:solidFill>
            <a:effectLst/>
          </a:endParaRPr>
        </a:p>
        <a:p>
          <a:pPr rtl="0"/>
          <a:r>
            <a:rPr lang="en-US" sz="1100" b="0" i="0">
              <a:solidFill>
                <a:srgbClr val="FFFF00"/>
              </a:solidFill>
              <a:effectLst/>
              <a:latin typeface="+mn-lt"/>
              <a:ea typeface="+mn-ea"/>
              <a:cs typeface="+mn-cs"/>
            </a:rPr>
            <a:t>Lake County Auditor</a:t>
          </a:r>
          <a:endParaRPr lang="en-US">
            <a:solidFill>
              <a:srgbClr val="FFFF00"/>
            </a:solidFill>
            <a:effectLst/>
          </a:endParaRPr>
        </a:p>
        <a:p>
          <a:pPr rtl="0"/>
          <a:r>
            <a:rPr lang="en-US" sz="1100" b="0" i="0">
              <a:solidFill>
                <a:srgbClr val="FFFF00"/>
              </a:solidFill>
              <a:effectLst/>
              <a:latin typeface="+mn-lt"/>
              <a:ea typeface="+mn-ea"/>
              <a:cs typeface="+mn-cs"/>
            </a:rPr>
            <a:t>Lake County Admin Bldg</a:t>
          </a:r>
          <a:endParaRPr lang="en-US">
            <a:solidFill>
              <a:srgbClr val="FFFF00"/>
            </a:solidFill>
            <a:effectLst/>
          </a:endParaRPr>
        </a:p>
        <a:p>
          <a:pPr rtl="0"/>
          <a:r>
            <a:rPr lang="en-US" sz="1100" b="0" i="0">
              <a:solidFill>
                <a:srgbClr val="FFFF00"/>
              </a:solidFill>
              <a:effectLst/>
              <a:latin typeface="+mn-lt"/>
              <a:ea typeface="+mn-ea"/>
              <a:cs typeface="+mn-cs"/>
            </a:rPr>
            <a:t>Lake County Board of Dev.</a:t>
          </a:r>
          <a:endParaRPr lang="en-US">
            <a:solidFill>
              <a:srgbClr val="FFFF00"/>
            </a:solidFill>
            <a:effectLst/>
          </a:endParaRPr>
        </a:p>
        <a:p>
          <a:pPr rtl="0"/>
          <a:r>
            <a:rPr lang="en-US" sz="1100" b="1" i="0" u="sng">
              <a:solidFill>
                <a:srgbClr val="FFFF00"/>
              </a:solidFill>
              <a:effectLst/>
              <a:latin typeface="+mn-lt"/>
              <a:ea typeface="+mn-ea"/>
              <a:cs typeface="+mn-cs"/>
            </a:rPr>
            <a:t>Other Locations</a:t>
          </a:r>
          <a:endParaRPr lang="en-US">
            <a:solidFill>
              <a:srgbClr val="FFFF00"/>
            </a:solidFill>
            <a:effectLst/>
          </a:endParaRPr>
        </a:p>
        <a:p>
          <a:pPr rtl="0"/>
          <a:r>
            <a:rPr lang="en-US" sz="1100" b="0" i="0">
              <a:solidFill>
                <a:srgbClr val="FFFF00"/>
              </a:solidFill>
              <a:effectLst/>
              <a:latin typeface="+mn-lt"/>
              <a:ea typeface="+mn-ea"/>
              <a:cs typeface="+mn-cs"/>
            </a:rPr>
            <a:t>BJ's Wholesale Club</a:t>
          </a:r>
        </a:p>
        <a:p>
          <a:pPr rtl="0"/>
          <a:r>
            <a:rPr lang="en-US" sz="1100" b="0" i="0">
              <a:solidFill>
                <a:srgbClr val="FFFF00"/>
              </a:solidFill>
              <a:effectLst/>
              <a:latin typeface="+mn-lt"/>
              <a:ea typeface="+mn-ea"/>
              <a:cs typeface="+mn-cs"/>
            </a:rPr>
            <a:t>Cleveland Hopkins Airport</a:t>
          </a:r>
          <a:endParaRPr lang="en-US">
            <a:solidFill>
              <a:srgbClr val="FFFF00"/>
            </a:solidFill>
            <a:effectLst/>
          </a:endParaRPr>
        </a:p>
        <a:p>
          <a:pPr rtl="0"/>
          <a:r>
            <a:rPr lang="en-US" sz="1100" b="0" i="0">
              <a:solidFill>
                <a:srgbClr val="FFFF00"/>
              </a:solidFill>
              <a:effectLst/>
              <a:latin typeface="+mn-lt"/>
              <a:ea typeface="+mn-ea"/>
              <a:cs typeface="+mn-cs"/>
            </a:rPr>
            <a:t>Columbus Convention Center</a:t>
          </a:r>
          <a:endParaRPr lang="en-US">
            <a:solidFill>
              <a:srgbClr val="FFFF00"/>
            </a:solidFill>
            <a:effectLst/>
          </a:endParaRPr>
        </a:p>
        <a:p>
          <a:pPr rtl="0" eaLnBrk="1" fontAlgn="auto" latinLnBrk="0" hangingPunct="1"/>
          <a:r>
            <a:rPr lang="en-US" sz="1100" b="0" i="0">
              <a:solidFill>
                <a:srgbClr val="FFFF00"/>
              </a:solidFill>
              <a:effectLst/>
              <a:latin typeface="+mn-lt"/>
              <a:ea typeface="+mn-ea"/>
              <a:cs typeface="+mn-cs"/>
            </a:rPr>
            <a:t>Crossroads</a:t>
          </a:r>
        </a:p>
        <a:p>
          <a:pPr rtl="0" eaLnBrk="1" fontAlgn="auto" latinLnBrk="0" hangingPunct="1"/>
          <a:r>
            <a:rPr lang="en-US" sz="1100" b="0" i="0">
              <a:solidFill>
                <a:srgbClr val="FFFF00"/>
              </a:solidFill>
              <a:effectLst/>
              <a:latin typeface="+mn-lt"/>
              <a:ea typeface="+mn-ea"/>
              <a:cs typeface="+mn-cs"/>
            </a:rPr>
            <a:t>Great Lakes Mall</a:t>
          </a:r>
        </a:p>
        <a:p>
          <a:pPr rtl="0" eaLnBrk="1" fontAlgn="auto" latinLnBrk="0" hangingPunct="1"/>
          <a:r>
            <a:rPr lang="en-US" sz="1100" b="0" i="0">
              <a:solidFill>
                <a:srgbClr val="FFFF00"/>
              </a:solidFill>
              <a:effectLst/>
              <a:latin typeface="+mn-lt"/>
              <a:ea typeface="+mn-ea"/>
              <a:cs typeface="+mn-cs"/>
            </a:rPr>
            <a:t>Holden Arboretum</a:t>
          </a:r>
        </a:p>
        <a:p>
          <a:pPr rtl="0" eaLnBrk="1" fontAlgn="auto" latinLnBrk="0" hangingPunct="1"/>
          <a:r>
            <a:rPr lang="en-US" sz="1100" b="0" i="0">
              <a:solidFill>
                <a:srgbClr val="FFFF00"/>
              </a:solidFill>
              <a:effectLst/>
              <a:latin typeface="+mn-lt"/>
              <a:ea typeface="+mn-ea"/>
              <a:cs typeface="+mn-cs"/>
            </a:rPr>
            <a:t>Mayfield CVEC</a:t>
          </a:r>
        </a:p>
        <a:p>
          <a:pPr rtl="0"/>
          <a:r>
            <a:rPr lang="en-US" sz="1100" b="0" i="0">
              <a:solidFill>
                <a:srgbClr val="FFFF00"/>
              </a:solidFill>
              <a:effectLst/>
              <a:latin typeface="+mn-lt"/>
              <a:ea typeface="+mn-ea"/>
              <a:cs typeface="+mn-cs"/>
            </a:rPr>
            <a:t>OASBO (Columbus)</a:t>
          </a:r>
          <a:endParaRPr lang="en-US">
            <a:solidFill>
              <a:srgbClr val="FFFF00"/>
            </a:solidFill>
            <a:effectLst/>
          </a:endParaRPr>
        </a:p>
        <a:p>
          <a:pPr rtl="0" eaLnBrk="1" fontAlgn="auto" latinLnBrk="0" hangingPunct="1"/>
          <a:r>
            <a:rPr lang="en-US" sz="1100" b="0" i="0">
              <a:solidFill>
                <a:srgbClr val="FFFF00"/>
              </a:solidFill>
              <a:effectLst/>
              <a:latin typeface="+mn-lt"/>
              <a:ea typeface="+mn-ea"/>
              <a:cs typeface="+mn-cs"/>
            </a:rPr>
            <a:t>Re-Education Services</a:t>
          </a:r>
          <a:endParaRPr lang="en-US">
            <a:solidFill>
              <a:srgbClr val="FFFF00"/>
            </a:solidFill>
            <a:effectLst/>
          </a:endParaRPr>
        </a:p>
        <a:p>
          <a:pPr rtl="0"/>
          <a:r>
            <a:rPr lang="en-US" sz="1100" b="0" i="0">
              <a:solidFill>
                <a:srgbClr val="FFFF00"/>
              </a:solidFill>
              <a:effectLst/>
              <a:latin typeface="+mn-lt"/>
              <a:ea typeface="+mn-ea"/>
              <a:cs typeface="+mn-cs"/>
            </a:rPr>
            <a:t>RSVP of Greater Cleveland</a:t>
          </a:r>
          <a:endParaRPr lang="en-US">
            <a:solidFill>
              <a:srgbClr val="FFFF00"/>
            </a:solidFill>
            <a:effectLst/>
          </a:endParaRPr>
        </a:p>
        <a:p>
          <a:pPr rtl="0"/>
          <a:r>
            <a:rPr lang="en-US" sz="1100" b="0" i="0">
              <a:solidFill>
                <a:srgbClr val="FFFF00"/>
              </a:solidFill>
              <a:effectLst/>
              <a:latin typeface="+mn-lt"/>
              <a:ea typeface="+mn-ea"/>
              <a:cs typeface="+mn-cs"/>
            </a:rPr>
            <a:t>Squire Patton Boggs</a:t>
          </a:r>
          <a:endParaRPr lang="en-US">
            <a:solidFill>
              <a:srgbClr val="FFFF00"/>
            </a:solidFill>
            <a:effectLst/>
          </a:endParaRPr>
        </a:p>
        <a:p>
          <a:pPr rtl="0"/>
          <a:r>
            <a:rPr lang="en-US" sz="1100" b="0" i="0">
              <a:solidFill>
                <a:srgbClr val="FFFF00"/>
              </a:solidFill>
              <a:effectLst/>
              <a:latin typeface="+mn-lt"/>
              <a:ea typeface="+mn-ea"/>
              <a:cs typeface="+mn-cs"/>
            </a:rPr>
            <a:t>US Bank - Erie St.</a:t>
          </a:r>
          <a:endParaRPr lang="en-US">
            <a:solidFill>
              <a:srgbClr val="FFFF00"/>
            </a:solidFill>
            <a:effectLst/>
          </a:endParaRPr>
        </a:p>
        <a:p>
          <a:pPr rtl="0"/>
          <a:r>
            <a:rPr lang="en-US" sz="1100" b="0" i="0">
              <a:solidFill>
                <a:srgbClr val="FFFF00"/>
              </a:solidFill>
              <a:effectLst/>
              <a:latin typeface="+mn-lt"/>
              <a:ea typeface="+mn-ea"/>
              <a:cs typeface="+mn-cs"/>
            </a:rPr>
            <a:t>US Post Office - Erie St.</a:t>
          </a:r>
          <a:r>
            <a:rPr lang="en-US" sz="1100">
              <a:solidFill>
                <a:srgbClr val="FFFF00"/>
              </a:solidFill>
              <a:effectLst/>
              <a:latin typeface="+mn-lt"/>
              <a:ea typeface="+mn-ea"/>
              <a:cs typeface="+mn-cs"/>
            </a:rPr>
            <a:t> </a:t>
          </a:r>
          <a:endParaRPr lang="en-US">
            <a:solidFill>
              <a:srgbClr val="FFFF00"/>
            </a:solidFill>
            <a:effectLst/>
          </a:endParaRPr>
        </a:p>
      </xdr:txBody>
    </xdr:sp>
    <xdr:clientData/>
  </xdr:twoCellAnchor>
  <xdr:twoCellAnchor>
    <xdr:from>
      <xdr:col>8</xdr:col>
      <xdr:colOff>17319</xdr:colOff>
      <xdr:row>23</xdr:row>
      <xdr:rowOff>128155</xdr:rowOff>
    </xdr:from>
    <xdr:to>
      <xdr:col>12</xdr:col>
      <xdr:colOff>1532660</xdr:colOff>
      <xdr:row>31</xdr:row>
      <xdr:rowOff>233795</xdr:rowOff>
    </xdr:to>
    <xdr:sp macro="" textlink="">
      <xdr:nvSpPr>
        <xdr:cNvPr id="6" name="Flowchart: Process 5"/>
        <xdr:cNvSpPr/>
      </xdr:nvSpPr>
      <xdr:spPr bwMode="auto">
        <a:xfrm>
          <a:off x="6477001" y="5877791"/>
          <a:ext cx="2918114" cy="2114549"/>
        </a:xfrm>
        <a:prstGeom prst="flowChartProcess">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lang="en-US" sz="1050"/>
            <a:t>1.</a:t>
          </a:r>
          <a:r>
            <a:rPr lang="en-US" sz="1050" baseline="0"/>
            <a:t> </a:t>
          </a:r>
          <a:r>
            <a:rPr lang="en-US" sz="1050"/>
            <a:t>I have read and understood the Board travel and expense reimbursement policies.</a:t>
          </a:r>
        </a:p>
        <a:p>
          <a:pPr algn="l"/>
          <a:r>
            <a:rPr lang="en-US" sz="1050"/>
            <a:t>2. I have read and understood the Treasurer's Office Procedures Manual related to travel and reimbursable expenses. No expenses listed were in violation of BOE policy, State laws or Ethic guidelines.</a:t>
          </a:r>
        </a:p>
        <a:p>
          <a:pPr algn="l"/>
          <a:r>
            <a:rPr lang="en-US" sz="1050"/>
            <a:t>3. I understand all expenses reported are school district related business and correct.</a:t>
          </a:r>
        </a:p>
        <a:p>
          <a:r>
            <a:rPr lang="en-US" sz="1050"/>
            <a:t>4. The expenses I am reporting are</a:t>
          </a:r>
          <a:r>
            <a:rPr lang="en-US" sz="1050" baseline="0"/>
            <a:t> reimbursable, </a:t>
          </a:r>
          <a:r>
            <a:rPr lang="en-US" sz="1050"/>
            <a:t>out-of-pocket expenses</a:t>
          </a:r>
          <a:r>
            <a:rPr lang="en-US" sz="1050" baseline="0"/>
            <a:t>.  </a:t>
          </a:r>
          <a:r>
            <a:rPr lang="en-US" sz="1100" baseline="0">
              <a:effectLst/>
              <a:latin typeface="+mn-lt"/>
              <a:ea typeface="+mn-ea"/>
              <a:cs typeface="+mn-cs"/>
            </a:rPr>
            <a:t>If applicable, expenses followed all federal and state grant guidelines.</a:t>
          </a:r>
          <a:endParaRPr lang="en-US"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23</xdr:row>
      <xdr:rowOff>228599</xdr:rowOff>
    </xdr:from>
    <xdr:to>
      <xdr:col>12</xdr:col>
      <xdr:colOff>268432</xdr:colOff>
      <xdr:row>29</xdr:row>
      <xdr:rowOff>180974</xdr:rowOff>
    </xdr:to>
    <xdr:sp macro="" textlink="">
      <xdr:nvSpPr>
        <xdr:cNvPr id="3" name="Flowchart: Process 2"/>
        <xdr:cNvSpPr/>
      </xdr:nvSpPr>
      <xdr:spPr bwMode="auto">
        <a:xfrm>
          <a:off x="2415886" y="5432713"/>
          <a:ext cx="5844887" cy="1320511"/>
        </a:xfrm>
        <a:prstGeom prst="flowChartProcess">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lang="en-US" sz="1050"/>
            <a:t>1.</a:t>
          </a:r>
          <a:r>
            <a:rPr lang="en-US" sz="1050" baseline="0"/>
            <a:t> </a:t>
          </a:r>
          <a:r>
            <a:rPr lang="en-US" sz="1050"/>
            <a:t>I have read and understood the Board travel and expense reimbursement policies.</a:t>
          </a:r>
        </a:p>
        <a:p>
          <a:pPr algn="l"/>
          <a:r>
            <a:rPr lang="en-US" sz="1050"/>
            <a:t>2. I have read and understood the Treasurer's Office Procedures Manual related to travel and reimbursable expenses. No expenses listed were in violation of BOE policy, State laws or Ethic guidelines.</a:t>
          </a:r>
        </a:p>
        <a:p>
          <a:pPr algn="l"/>
          <a:r>
            <a:rPr lang="en-US" sz="1050"/>
            <a:t>3. I understand all expenses reported are school district related business and correct.</a:t>
          </a:r>
        </a:p>
        <a:p>
          <a:r>
            <a:rPr lang="en-US" sz="1050"/>
            <a:t>4. The expenses I am reporting are</a:t>
          </a:r>
          <a:r>
            <a:rPr lang="en-US" sz="1050" baseline="0"/>
            <a:t> reimbursable, </a:t>
          </a:r>
          <a:r>
            <a:rPr lang="en-US" sz="1050"/>
            <a:t>out-of-pocket expenses</a:t>
          </a:r>
          <a:r>
            <a:rPr lang="en-US" sz="1050" baseline="0"/>
            <a:t>.  </a:t>
          </a:r>
          <a:r>
            <a:rPr lang="en-US" sz="1100" baseline="0">
              <a:effectLst/>
              <a:latin typeface="+mn-lt"/>
              <a:ea typeface="+mn-ea"/>
              <a:cs typeface="+mn-cs"/>
            </a:rPr>
            <a:t>If applicable, expenses followed all federal and state grant guidelines.</a:t>
          </a:r>
          <a:endParaRPr lang="en-US" sz="1050">
            <a:effectLst/>
          </a:endParaRPr>
        </a:p>
      </xdr:txBody>
    </xdr:sp>
    <xdr:clientData/>
  </xdr:twoCellAnchor>
  <xdr:twoCellAnchor>
    <xdr:from>
      <xdr:col>2</xdr:col>
      <xdr:colOff>148936</xdr:colOff>
      <xdr:row>32</xdr:row>
      <xdr:rowOff>132485</xdr:rowOff>
    </xdr:from>
    <xdr:to>
      <xdr:col>17</xdr:col>
      <xdr:colOff>839932</xdr:colOff>
      <xdr:row>34</xdr:row>
      <xdr:rowOff>83127</xdr:rowOff>
    </xdr:to>
    <xdr:sp macro="" textlink="">
      <xdr:nvSpPr>
        <xdr:cNvPr id="8" name="Rectangle 7"/>
        <xdr:cNvSpPr/>
      </xdr:nvSpPr>
      <xdr:spPr bwMode="auto">
        <a:xfrm>
          <a:off x="2434936" y="7475394"/>
          <a:ext cx="9689523" cy="407842"/>
        </a:xfrm>
        <a:prstGeom prst="rect">
          <a:avLst/>
        </a:prstGeom>
        <a:solidFill>
          <a:srgbClr val="FF0000"/>
        </a:solid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en-US" sz="1100" b="0">
              <a:solidFill>
                <a:schemeClr val="bg1"/>
              </a:solidFill>
              <a:effectLst/>
              <a:latin typeface="+mn-lt"/>
              <a:ea typeface="+mn-ea"/>
              <a:cs typeface="+mn-cs"/>
            </a:rPr>
            <a:t>→ This form will not be processed without a valid p.o. and must be in place prior to any travel. Otherwise, the travel will become the expense of the employee.</a:t>
          </a:r>
        </a:p>
        <a:p>
          <a:pPr algn="l"/>
          <a:r>
            <a:rPr lang="en-US" sz="1100" b="0">
              <a:solidFill>
                <a:schemeClr val="bg1"/>
              </a:solidFill>
              <a:effectLst/>
              <a:latin typeface="+mn-lt"/>
              <a:ea typeface="+mn-ea"/>
              <a:cs typeface="+mn-cs"/>
            </a:rPr>
            <a:t>→ </a:t>
          </a:r>
          <a:r>
            <a:rPr lang="en-US" sz="1100">
              <a:solidFill>
                <a:schemeClr val="bg1"/>
              </a:solidFill>
              <a:effectLst/>
              <a:latin typeface="+mn-lt"/>
              <a:ea typeface="+mn-ea"/>
              <a:cs typeface="+mn-cs"/>
            </a:rPr>
            <a:t>Reimbursements are rounded to the nearest penny. </a:t>
          </a:r>
          <a:endParaRPr lang="en-US">
            <a:solidFill>
              <a:schemeClr val="bg1"/>
            </a:solidFill>
            <a:effectLst/>
          </a:endParaRPr>
        </a:p>
      </xdr:txBody>
    </xdr:sp>
    <xdr:clientData fPrintsWithSheet="0"/>
  </xdr:twoCellAnchor>
  <xdr:twoCellAnchor>
    <xdr:from>
      <xdr:col>0</xdr:col>
      <xdr:colOff>86591</xdr:colOff>
      <xdr:row>0</xdr:row>
      <xdr:rowOff>138545</xdr:rowOff>
    </xdr:from>
    <xdr:to>
      <xdr:col>2</xdr:col>
      <xdr:colOff>77931</xdr:colOff>
      <xdr:row>38</xdr:row>
      <xdr:rowOff>6927</xdr:rowOff>
    </xdr:to>
    <xdr:sp macro="" textlink="">
      <xdr:nvSpPr>
        <xdr:cNvPr id="9" name="AutoShape 3"/>
        <xdr:cNvSpPr>
          <a:spLocks noChangeArrowheads="1"/>
        </xdr:cNvSpPr>
      </xdr:nvSpPr>
      <xdr:spPr bwMode="auto">
        <a:xfrm>
          <a:off x="86591" y="138545"/>
          <a:ext cx="2277340" cy="8582891"/>
        </a:xfrm>
        <a:prstGeom prst="flowChartProcess">
          <a:avLst/>
        </a:prstGeom>
        <a:solidFill>
          <a:srgbClr val="660066"/>
        </a:solidFill>
        <a:ln w="28575">
          <a:solidFill>
            <a:srgbClr val="000000"/>
          </a:solidFill>
          <a:miter lim="800000"/>
          <a:headEnd/>
          <a:tailEnd/>
        </a:ln>
      </xdr:spPr>
      <xdr:txBody>
        <a:bodyPr vertOverflow="clip" wrap="square" lIns="27432" tIns="27432" rIns="0" bIns="0" anchor="t" upright="1"/>
        <a:lstStyle/>
        <a:p>
          <a:pPr rtl="0"/>
          <a:r>
            <a:rPr lang="en-US" sz="1100" b="1" i="0" u="sng">
              <a:solidFill>
                <a:schemeClr val="bg1"/>
              </a:solidFill>
              <a:effectLst/>
              <a:latin typeface="+mn-lt"/>
              <a:ea typeface="+mn-ea"/>
              <a:cs typeface="+mn-cs"/>
            </a:rPr>
            <a:t>District Buildings</a:t>
          </a:r>
          <a:endParaRPr lang="en-US">
            <a:solidFill>
              <a:schemeClr val="bg1"/>
            </a:solidFill>
            <a:effectLst/>
          </a:endParaRPr>
        </a:p>
        <a:p>
          <a:pPr rtl="0"/>
          <a:r>
            <a:rPr lang="en-US" sz="1100" b="0" i="0">
              <a:solidFill>
                <a:schemeClr val="bg1"/>
              </a:solidFill>
              <a:effectLst/>
              <a:latin typeface="+mn-lt"/>
              <a:ea typeface="+mn-ea"/>
              <a:cs typeface="+mn-cs"/>
            </a:rPr>
            <a:t>Board of Education 35353 Curtis Blvd.</a:t>
          </a:r>
          <a:endParaRPr lang="en-US">
            <a:solidFill>
              <a:schemeClr val="bg1"/>
            </a:solidFill>
            <a:effectLst/>
          </a:endParaRPr>
        </a:p>
        <a:p>
          <a:pPr rtl="0"/>
          <a:r>
            <a:rPr lang="en-US" sz="1100" b="0" i="0">
              <a:solidFill>
                <a:schemeClr val="bg1"/>
              </a:solidFill>
              <a:effectLst/>
              <a:latin typeface="+mn-lt"/>
              <a:ea typeface="+mn-ea"/>
              <a:cs typeface="+mn-cs"/>
            </a:rPr>
            <a:t>Bus Garage / Transportation</a:t>
          </a:r>
          <a:endParaRPr lang="en-US">
            <a:solidFill>
              <a:schemeClr val="bg1"/>
            </a:solidFill>
            <a:effectLst/>
          </a:endParaRPr>
        </a:p>
        <a:p>
          <a:pPr rtl="0"/>
          <a:r>
            <a:rPr lang="en-US" sz="1100" b="0" i="0">
              <a:solidFill>
                <a:schemeClr val="bg1"/>
              </a:solidFill>
              <a:effectLst/>
              <a:latin typeface="+mn-lt"/>
              <a:ea typeface="+mn-ea"/>
              <a:cs typeface="+mn-cs"/>
            </a:rPr>
            <a:t>Central Warehouse</a:t>
          </a:r>
          <a:endParaRPr lang="en-US">
            <a:solidFill>
              <a:schemeClr val="bg1"/>
            </a:solidFill>
            <a:effectLst/>
          </a:endParaRPr>
        </a:p>
        <a:p>
          <a:pPr rtl="0"/>
          <a:r>
            <a:rPr lang="en-US" sz="1100" b="0" i="0">
              <a:solidFill>
                <a:schemeClr val="bg1"/>
              </a:solidFill>
              <a:effectLst/>
              <a:latin typeface="+mn-lt"/>
              <a:ea typeface="+mn-ea"/>
              <a:cs typeface="+mn-cs"/>
            </a:rPr>
            <a:t>Edison Elementary</a:t>
          </a:r>
          <a:endParaRPr lang="en-US">
            <a:solidFill>
              <a:schemeClr val="bg1"/>
            </a:solidFill>
            <a:effectLst/>
          </a:endParaRPr>
        </a:p>
        <a:p>
          <a:pPr rtl="0"/>
          <a:r>
            <a:rPr lang="en-US" sz="1100" b="0" i="0">
              <a:solidFill>
                <a:schemeClr val="bg1"/>
              </a:solidFill>
              <a:effectLst/>
              <a:latin typeface="+mn-lt"/>
              <a:ea typeface="+mn-ea"/>
              <a:cs typeface="+mn-cs"/>
            </a:rPr>
            <a:t>Eastlake Middle</a:t>
          </a:r>
          <a:endParaRPr lang="en-US">
            <a:solidFill>
              <a:schemeClr val="bg1"/>
            </a:solidFill>
            <a:effectLst/>
          </a:endParaRPr>
        </a:p>
        <a:p>
          <a:pPr rtl="0"/>
          <a:r>
            <a:rPr lang="en-US" sz="1100" b="0" i="0">
              <a:solidFill>
                <a:schemeClr val="bg1"/>
              </a:solidFill>
              <a:effectLst/>
              <a:latin typeface="+mn-lt"/>
              <a:ea typeface="+mn-ea"/>
              <a:cs typeface="+mn-cs"/>
            </a:rPr>
            <a:t>Grant Elementary</a:t>
          </a:r>
          <a:endParaRPr lang="en-US">
            <a:solidFill>
              <a:schemeClr val="bg1"/>
            </a:solidFill>
            <a:effectLst/>
          </a:endParaRPr>
        </a:p>
        <a:p>
          <a:pPr rtl="0"/>
          <a:r>
            <a:rPr lang="en-US" sz="1100" b="0" i="0">
              <a:solidFill>
                <a:schemeClr val="bg1"/>
              </a:solidFill>
              <a:effectLst/>
              <a:latin typeface="+mn-lt"/>
              <a:ea typeface="+mn-ea"/>
              <a:cs typeface="+mn-cs"/>
            </a:rPr>
            <a:t>Jefferson Elementary</a:t>
          </a:r>
          <a:endParaRPr lang="en-US">
            <a:solidFill>
              <a:schemeClr val="bg1"/>
            </a:solidFill>
            <a:effectLst/>
          </a:endParaRPr>
        </a:p>
        <a:p>
          <a:pPr rtl="0"/>
          <a:r>
            <a:rPr lang="en-US" sz="1100" b="0" i="0">
              <a:solidFill>
                <a:schemeClr val="bg1"/>
              </a:solidFill>
              <a:effectLst/>
              <a:latin typeface="+mn-lt"/>
              <a:ea typeface="+mn-ea"/>
              <a:cs typeface="+mn-cs"/>
            </a:rPr>
            <a:t>Longfellow Elementary</a:t>
          </a:r>
          <a:endParaRPr lang="en-US">
            <a:solidFill>
              <a:schemeClr val="bg1"/>
            </a:solidFill>
            <a:effectLst/>
          </a:endParaRPr>
        </a:p>
        <a:p>
          <a:pPr rtl="0"/>
          <a:r>
            <a:rPr lang="en-US" sz="1100" b="0" i="0">
              <a:solidFill>
                <a:schemeClr val="bg1"/>
              </a:solidFill>
              <a:effectLst/>
              <a:latin typeface="+mn-lt"/>
              <a:ea typeface="+mn-ea"/>
              <a:cs typeface="+mn-cs"/>
            </a:rPr>
            <a:t>McKinley Elementary</a:t>
          </a:r>
          <a:endParaRPr lang="en-US">
            <a:solidFill>
              <a:schemeClr val="bg1"/>
            </a:solidFill>
            <a:effectLst/>
          </a:endParaRPr>
        </a:p>
        <a:p>
          <a:pPr rtl="0"/>
          <a:r>
            <a:rPr lang="en-US" sz="1100" b="0" i="0">
              <a:solidFill>
                <a:schemeClr val="bg1"/>
              </a:solidFill>
              <a:effectLst/>
              <a:latin typeface="+mn-lt"/>
              <a:ea typeface="+mn-ea"/>
              <a:cs typeface="+mn-cs"/>
            </a:rPr>
            <a:t>NCI Eastlake</a:t>
          </a:r>
          <a:endParaRPr lang="en-US">
            <a:solidFill>
              <a:schemeClr val="bg1"/>
            </a:solidFill>
            <a:effectLst/>
          </a:endParaRPr>
        </a:p>
        <a:p>
          <a:pPr rtl="0"/>
          <a:r>
            <a:rPr lang="en-US" sz="1100" b="0" i="0">
              <a:solidFill>
                <a:schemeClr val="bg1"/>
              </a:solidFill>
              <a:effectLst/>
              <a:latin typeface="+mn-lt"/>
              <a:ea typeface="+mn-ea"/>
              <a:cs typeface="+mn-cs"/>
            </a:rPr>
            <a:t>NCI Willoughby</a:t>
          </a:r>
          <a:endParaRPr lang="en-US">
            <a:solidFill>
              <a:schemeClr val="bg1"/>
            </a:solidFill>
            <a:effectLst/>
          </a:endParaRPr>
        </a:p>
        <a:p>
          <a:pPr rtl="0"/>
          <a:r>
            <a:rPr lang="en-US" sz="1100" b="0" i="0">
              <a:solidFill>
                <a:schemeClr val="bg1"/>
              </a:solidFill>
              <a:effectLst/>
              <a:latin typeface="+mn-lt"/>
              <a:ea typeface="+mn-ea"/>
              <a:cs typeface="+mn-cs"/>
            </a:rPr>
            <a:t>North High School</a:t>
          </a:r>
          <a:endParaRPr lang="en-US">
            <a:solidFill>
              <a:schemeClr val="bg1"/>
            </a:solidFill>
            <a:effectLst/>
          </a:endParaRPr>
        </a:p>
        <a:p>
          <a:pPr rtl="0"/>
          <a:r>
            <a:rPr lang="en-US" sz="1100" b="0" i="0">
              <a:solidFill>
                <a:schemeClr val="bg1"/>
              </a:solidFill>
              <a:effectLst/>
              <a:latin typeface="+mn-lt"/>
              <a:ea typeface="+mn-ea"/>
              <a:cs typeface="+mn-cs"/>
            </a:rPr>
            <a:t>Royalview Elementary</a:t>
          </a:r>
          <a:endParaRPr lang="en-US">
            <a:solidFill>
              <a:schemeClr val="bg1"/>
            </a:solidFill>
            <a:effectLst/>
          </a:endParaRPr>
        </a:p>
        <a:p>
          <a:pPr rtl="0"/>
          <a:r>
            <a:rPr lang="en-US" sz="1100" b="0" i="0">
              <a:solidFill>
                <a:schemeClr val="bg1"/>
              </a:solidFill>
              <a:effectLst/>
              <a:latin typeface="+mn-lt"/>
              <a:ea typeface="+mn-ea"/>
              <a:cs typeface="+mn-cs"/>
            </a:rPr>
            <a:t>South High School</a:t>
          </a:r>
          <a:endParaRPr lang="en-US">
            <a:solidFill>
              <a:schemeClr val="bg1"/>
            </a:solidFill>
            <a:effectLst/>
          </a:endParaRPr>
        </a:p>
        <a:p>
          <a:pPr rtl="0"/>
          <a:r>
            <a:rPr lang="en-US" sz="1100" b="0" i="0">
              <a:solidFill>
                <a:schemeClr val="bg1"/>
              </a:solidFill>
              <a:effectLst/>
              <a:latin typeface="+mn-lt"/>
              <a:ea typeface="+mn-ea"/>
              <a:cs typeface="+mn-cs"/>
            </a:rPr>
            <a:t>School of Innovation</a:t>
          </a:r>
          <a:endParaRPr lang="en-US">
            <a:solidFill>
              <a:schemeClr val="bg1"/>
            </a:solidFill>
            <a:effectLst/>
          </a:endParaRPr>
        </a:p>
        <a:p>
          <a:pPr rtl="0"/>
          <a:r>
            <a:rPr lang="en-US" sz="1100" b="0" i="0">
              <a:solidFill>
                <a:schemeClr val="bg1"/>
              </a:solidFill>
              <a:effectLst/>
              <a:latin typeface="+mn-lt"/>
              <a:ea typeface="+mn-ea"/>
              <a:cs typeface="+mn-cs"/>
            </a:rPr>
            <a:t>Washington Elementary</a:t>
          </a:r>
          <a:endParaRPr lang="en-US">
            <a:solidFill>
              <a:schemeClr val="bg1"/>
            </a:solidFill>
            <a:effectLst/>
          </a:endParaRPr>
        </a:p>
        <a:p>
          <a:pPr rtl="0"/>
          <a:r>
            <a:rPr lang="en-US" sz="1100" b="0" i="0">
              <a:solidFill>
                <a:schemeClr val="bg1"/>
              </a:solidFill>
              <a:effectLst/>
              <a:latin typeface="+mn-lt"/>
              <a:ea typeface="+mn-ea"/>
              <a:cs typeface="+mn-cs"/>
            </a:rPr>
            <a:t>Willoughby Middle</a:t>
          </a:r>
          <a:endParaRPr lang="en-US">
            <a:solidFill>
              <a:schemeClr val="bg1"/>
            </a:solidFill>
            <a:effectLst/>
          </a:endParaRPr>
        </a:p>
        <a:p>
          <a:pPr rtl="0"/>
          <a:r>
            <a:rPr lang="en-US" sz="1100" b="0" i="0">
              <a:solidFill>
                <a:schemeClr val="bg1"/>
              </a:solidFill>
              <a:effectLst/>
              <a:latin typeface="+mn-lt"/>
              <a:ea typeface="+mn-ea"/>
              <a:cs typeface="+mn-cs"/>
            </a:rPr>
            <a:t>Willowick Middle</a:t>
          </a:r>
          <a:endParaRPr lang="en-US">
            <a:solidFill>
              <a:schemeClr val="bg1"/>
            </a:solidFill>
            <a:effectLst/>
          </a:endParaRPr>
        </a:p>
        <a:p>
          <a:pPr rtl="0"/>
          <a:r>
            <a:rPr lang="en-US" sz="1100" b="1" i="0" u="sng">
              <a:solidFill>
                <a:schemeClr val="bg1"/>
              </a:solidFill>
              <a:effectLst/>
              <a:latin typeface="+mn-lt"/>
              <a:ea typeface="+mn-ea"/>
              <a:cs typeface="+mn-cs"/>
            </a:rPr>
            <a:t>Area Schools</a:t>
          </a:r>
          <a:endParaRPr lang="en-US">
            <a:solidFill>
              <a:schemeClr val="bg1"/>
            </a:solidFill>
            <a:effectLst/>
          </a:endParaRPr>
        </a:p>
        <a:p>
          <a:pPr rtl="0"/>
          <a:r>
            <a:rPr lang="en-US" sz="1100" b="0" i="0">
              <a:solidFill>
                <a:schemeClr val="bg1"/>
              </a:solidFill>
              <a:effectLst/>
              <a:latin typeface="+mn-lt"/>
              <a:ea typeface="+mn-ea"/>
              <a:cs typeface="+mn-cs"/>
            </a:rPr>
            <a:t>Auburn Career Center</a:t>
          </a:r>
          <a:endParaRPr lang="en-US">
            <a:solidFill>
              <a:schemeClr val="bg1"/>
            </a:solidFill>
            <a:effectLst/>
          </a:endParaRPr>
        </a:p>
        <a:p>
          <a:pPr rtl="0"/>
          <a:r>
            <a:rPr lang="en-US" sz="1100" b="0" i="0">
              <a:solidFill>
                <a:schemeClr val="bg1"/>
              </a:solidFill>
              <a:effectLst/>
              <a:latin typeface="+mn-lt"/>
              <a:ea typeface="+mn-ea"/>
              <a:cs typeface="+mn-cs"/>
            </a:rPr>
            <a:t>Cornerstone</a:t>
          </a:r>
          <a:r>
            <a:rPr lang="en-US" sz="1100" b="0" i="0" baseline="0">
              <a:solidFill>
                <a:schemeClr val="bg1"/>
              </a:solidFill>
              <a:effectLst/>
              <a:latin typeface="+mn-lt"/>
              <a:ea typeface="+mn-ea"/>
              <a:cs typeface="+mn-cs"/>
            </a:rPr>
            <a:t> </a:t>
          </a:r>
          <a:r>
            <a:rPr lang="en-US" sz="1100" b="0" i="0">
              <a:solidFill>
                <a:schemeClr val="bg1"/>
              </a:solidFill>
              <a:effectLst/>
              <a:latin typeface="+mn-lt"/>
              <a:ea typeface="+mn-ea"/>
              <a:cs typeface="+mn-cs"/>
            </a:rPr>
            <a:t>Christian</a:t>
          </a:r>
          <a:endParaRPr lang="en-US">
            <a:solidFill>
              <a:schemeClr val="bg1"/>
            </a:solidFill>
            <a:effectLst/>
          </a:endParaRPr>
        </a:p>
        <a:p>
          <a:pPr rtl="0"/>
          <a:r>
            <a:rPr lang="en-US" sz="1100" b="0" i="0">
              <a:solidFill>
                <a:schemeClr val="bg1"/>
              </a:solidFill>
              <a:effectLst/>
              <a:latin typeface="+mn-lt"/>
              <a:ea typeface="+mn-ea"/>
              <a:cs typeface="+mn-cs"/>
            </a:rPr>
            <a:t>Cuyahoga ESC</a:t>
          </a:r>
          <a:endParaRPr lang="en-US">
            <a:solidFill>
              <a:schemeClr val="bg1"/>
            </a:solidFill>
            <a:effectLst/>
          </a:endParaRPr>
        </a:p>
        <a:p>
          <a:pPr rtl="0"/>
          <a:r>
            <a:rPr lang="en-US" sz="1100" b="0" i="0">
              <a:solidFill>
                <a:schemeClr val="bg1"/>
              </a:solidFill>
              <a:effectLst/>
              <a:latin typeface="+mn-lt"/>
              <a:ea typeface="+mn-ea"/>
              <a:cs typeface="+mn-cs"/>
            </a:rPr>
            <a:t>Lakeland Community College</a:t>
          </a:r>
        </a:p>
        <a:p>
          <a:pPr rtl="0"/>
          <a:r>
            <a:rPr lang="en-US" sz="1100" b="0" i="0">
              <a:solidFill>
                <a:schemeClr val="bg1"/>
              </a:solidFill>
              <a:effectLst/>
              <a:latin typeface="+mn-lt"/>
              <a:ea typeface="+mn-ea"/>
              <a:cs typeface="+mn-cs"/>
            </a:rPr>
            <a:t>Mayfield High / Excel TECC</a:t>
          </a:r>
          <a:endParaRPr lang="en-US">
            <a:solidFill>
              <a:schemeClr val="bg1"/>
            </a:solidFill>
            <a:effectLst/>
          </a:endParaRPr>
        </a:p>
        <a:p>
          <a:pPr rtl="0"/>
          <a:r>
            <a:rPr lang="en-US" sz="1100" b="0" i="0">
              <a:solidFill>
                <a:schemeClr val="bg1"/>
              </a:solidFill>
              <a:effectLst/>
              <a:latin typeface="+mn-lt"/>
              <a:ea typeface="+mn-ea"/>
              <a:cs typeface="+mn-cs"/>
            </a:rPr>
            <a:t>Mentor High School</a:t>
          </a:r>
          <a:endParaRPr lang="en-US">
            <a:solidFill>
              <a:schemeClr val="bg1"/>
            </a:solidFill>
            <a:effectLst/>
          </a:endParaRPr>
        </a:p>
        <a:p>
          <a:pPr rtl="0"/>
          <a:r>
            <a:rPr lang="en-US" sz="1100" b="0" i="0">
              <a:solidFill>
                <a:schemeClr val="bg1"/>
              </a:solidFill>
              <a:effectLst/>
              <a:latin typeface="+mn-lt"/>
              <a:ea typeface="+mn-ea"/>
              <a:cs typeface="+mn-cs"/>
            </a:rPr>
            <a:t>Willoughby Montessori</a:t>
          </a:r>
          <a:endParaRPr lang="en-US">
            <a:solidFill>
              <a:schemeClr val="bg1"/>
            </a:solidFill>
            <a:effectLst/>
          </a:endParaRPr>
        </a:p>
        <a:p>
          <a:pPr rtl="0"/>
          <a:r>
            <a:rPr lang="en-US" sz="1100" b="0" i="0">
              <a:solidFill>
                <a:schemeClr val="bg1"/>
              </a:solidFill>
              <a:effectLst/>
              <a:latin typeface="+mn-lt"/>
              <a:ea typeface="+mn-ea"/>
              <a:cs typeface="+mn-cs"/>
            </a:rPr>
            <a:t>Riverside High School</a:t>
          </a:r>
          <a:endParaRPr lang="en-US">
            <a:solidFill>
              <a:schemeClr val="bg1"/>
            </a:solidFill>
            <a:effectLst/>
          </a:endParaRPr>
        </a:p>
        <a:p>
          <a:pPr rtl="0"/>
          <a:r>
            <a:rPr lang="en-US" sz="1100" b="0" i="0">
              <a:solidFill>
                <a:schemeClr val="bg1"/>
              </a:solidFill>
              <a:effectLst/>
              <a:latin typeface="+mn-lt"/>
              <a:ea typeface="+mn-ea"/>
              <a:cs typeface="+mn-cs"/>
            </a:rPr>
            <a:t>Summit County ESC</a:t>
          </a:r>
          <a:endParaRPr lang="en-US">
            <a:solidFill>
              <a:schemeClr val="bg1"/>
            </a:solidFill>
            <a:effectLst/>
          </a:endParaRPr>
        </a:p>
        <a:p>
          <a:pPr rtl="0"/>
          <a:r>
            <a:rPr lang="en-US" sz="1100" b="1" i="0" u="sng">
              <a:solidFill>
                <a:schemeClr val="bg1"/>
              </a:solidFill>
              <a:effectLst/>
              <a:latin typeface="+mn-lt"/>
              <a:ea typeface="+mn-ea"/>
              <a:cs typeface="+mn-cs"/>
            </a:rPr>
            <a:t>County Departments</a:t>
          </a:r>
          <a:endParaRPr lang="en-US">
            <a:solidFill>
              <a:schemeClr val="bg1"/>
            </a:solidFill>
            <a:effectLst/>
          </a:endParaRPr>
        </a:p>
        <a:p>
          <a:pPr rtl="0"/>
          <a:r>
            <a:rPr lang="en-US" sz="1100" b="0" i="0">
              <a:solidFill>
                <a:schemeClr val="bg1"/>
              </a:solidFill>
              <a:effectLst/>
              <a:latin typeface="+mn-lt"/>
              <a:ea typeface="+mn-ea"/>
              <a:cs typeface="+mn-cs"/>
            </a:rPr>
            <a:t>Council on Aging</a:t>
          </a:r>
          <a:endParaRPr lang="en-US">
            <a:solidFill>
              <a:schemeClr val="bg1"/>
            </a:solidFill>
            <a:effectLst/>
          </a:endParaRPr>
        </a:p>
        <a:p>
          <a:pPr rtl="0"/>
          <a:r>
            <a:rPr lang="en-US" sz="1100" b="0" i="0">
              <a:solidFill>
                <a:schemeClr val="bg1"/>
              </a:solidFill>
              <a:effectLst/>
              <a:latin typeface="+mn-lt"/>
              <a:ea typeface="+mn-ea"/>
              <a:cs typeface="+mn-cs"/>
            </a:rPr>
            <a:t>Lake County Emergency Ops</a:t>
          </a:r>
          <a:endParaRPr lang="en-US">
            <a:solidFill>
              <a:schemeClr val="bg1"/>
            </a:solidFill>
            <a:effectLst/>
          </a:endParaRPr>
        </a:p>
        <a:p>
          <a:pPr rtl="0"/>
          <a:r>
            <a:rPr lang="en-US" sz="1100" b="0" i="0">
              <a:solidFill>
                <a:schemeClr val="bg1"/>
              </a:solidFill>
              <a:effectLst/>
              <a:latin typeface="+mn-lt"/>
              <a:ea typeface="+mn-ea"/>
              <a:cs typeface="+mn-cs"/>
            </a:rPr>
            <a:t>Lake County ESC</a:t>
          </a:r>
          <a:endParaRPr lang="en-US">
            <a:solidFill>
              <a:schemeClr val="bg1"/>
            </a:solidFill>
            <a:effectLst/>
          </a:endParaRPr>
        </a:p>
        <a:p>
          <a:pPr rtl="0"/>
          <a:r>
            <a:rPr lang="en-US" sz="1100" b="0" i="0">
              <a:solidFill>
                <a:schemeClr val="bg1"/>
              </a:solidFill>
              <a:effectLst/>
              <a:latin typeface="+mn-lt"/>
              <a:ea typeface="+mn-ea"/>
              <a:cs typeface="+mn-cs"/>
            </a:rPr>
            <a:t>Lake County Auditor</a:t>
          </a:r>
          <a:endParaRPr lang="en-US">
            <a:solidFill>
              <a:schemeClr val="bg1"/>
            </a:solidFill>
            <a:effectLst/>
          </a:endParaRPr>
        </a:p>
        <a:p>
          <a:pPr rtl="0"/>
          <a:r>
            <a:rPr lang="en-US" sz="1100" b="0" i="0">
              <a:solidFill>
                <a:schemeClr val="bg1"/>
              </a:solidFill>
              <a:effectLst/>
              <a:latin typeface="+mn-lt"/>
              <a:ea typeface="+mn-ea"/>
              <a:cs typeface="+mn-cs"/>
            </a:rPr>
            <a:t>Lake County Admin Bldg</a:t>
          </a:r>
          <a:endParaRPr lang="en-US">
            <a:solidFill>
              <a:schemeClr val="bg1"/>
            </a:solidFill>
            <a:effectLst/>
          </a:endParaRPr>
        </a:p>
        <a:p>
          <a:pPr rtl="0"/>
          <a:r>
            <a:rPr lang="en-US" sz="1100" b="0" i="0">
              <a:solidFill>
                <a:schemeClr val="bg1"/>
              </a:solidFill>
              <a:effectLst/>
              <a:latin typeface="+mn-lt"/>
              <a:ea typeface="+mn-ea"/>
              <a:cs typeface="+mn-cs"/>
            </a:rPr>
            <a:t>Lake County Board of Dev.</a:t>
          </a:r>
          <a:endParaRPr lang="en-US">
            <a:solidFill>
              <a:schemeClr val="bg1"/>
            </a:solidFill>
            <a:effectLst/>
          </a:endParaRPr>
        </a:p>
        <a:p>
          <a:pPr rtl="0"/>
          <a:r>
            <a:rPr lang="en-US" sz="1100" b="1" i="0" u="sng">
              <a:solidFill>
                <a:schemeClr val="bg1"/>
              </a:solidFill>
              <a:effectLst/>
              <a:latin typeface="+mn-lt"/>
              <a:ea typeface="+mn-ea"/>
              <a:cs typeface="+mn-cs"/>
            </a:rPr>
            <a:t>Other Locations</a:t>
          </a:r>
          <a:endParaRPr lang="en-US">
            <a:solidFill>
              <a:schemeClr val="bg1"/>
            </a:solidFill>
            <a:effectLst/>
          </a:endParaRPr>
        </a:p>
        <a:p>
          <a:pPr rtl="0"/>
          <a:r>
            <a:rPr lang="en-US" sz="1100" b="0" i="0">
              <a:solidFill>
                <a:schemeClr val="bg1"/>
              </a:solidFill>
              <a:effectLst/>
              <a:latin typeface="+mn-lt"/>
              <a:ea typeface="+mn-ea"/>
              <a:cs typeface="+mn-cs"/>
            </a:rPr>
            <a:t>BJ's Wholesale Club</a:t>
          </a:r>
        </a:p>
        <a:p>
          <a:pPr rtl="0"/>
          <a:r>
            <a:rPr lang="en-US" sz="1100" b="0" i="0">
              <a:solidFill>
                <a:schemeClr val="bg1"/>
              </a:solidFill>
              <a:effectLst/>
              <a:latin typeface="+mn-lt"/>
              <a:ea typeface="+mn-ea"/>
              <a:cs typeface="+mn-cs"/>
            </a:rPr>
            <a:t>Cleveland Hopkins Airport</a:t>
          </a:r>
          <a:endParaRPr lang="en-US">
            <a:solidFill>
              <a:schemeClr val="bg1"/>
            </a:solidFill>
            <a:effectLst/>
          </a:endParaRPr>
        </a:p>
        <a:p>
          <a:pPr rtl="0"/>
          <a:r>
            <a:rPr lang="en-US" sz="1100" b="0" i="0">
              <a:solidFill>
                <a:schemeClr val="bg1"/>
              </a:solidFill>
              <a:effectLst/>
              <a:latin typeface="+mn-lt"/>
              <a:ea typeface="+mn-ea"/>
              <a:cs typeface="+mn-cs"/>
            </a:rPr>
            <a:t>Columbus Convention Center</a:t>
          </a:r>
          <a:endParaRPr lang="en-US">
            <a:solidFill>
              <a:schemeClr val="bg1"/>
            </a:solidFill>
            <a:effectLst/>
          </a:endParaRPr>
        </a:p>
        <a:p>
          <a:pPr rtl="0" eaLnBrk="1" fontAlgn="auto" latinLnBrk="0" hangingPunct="1"/>
          <a:r>
            <a:rPr lang="en-US" sz="1100" b="0" i="0">
              <a:solidFill>
                <a:schemeClr val="bg1"/>
              </a:solidFill>
              <a:effectLst/>
              <a:latin typeface="+mn-lt"/>
              <a:ea typeface="+mn-ea"/>
              <a:cs typeface="+mn-cs"/>
            </a:rPr>
            <a:t>Crossroads</a:t>
          </a:r>
          <a:endParaRPr lang="en-US">
            <a:solidFill>
              <a:schemeClr val="bg1"/>
            </a:solidFill>
            <a:effectLst/>
          </a:endParaRPr>
        </a:p>
        <a:p>
          <a:pPr rtl="0" eaLnBrk="1" fontAlgn="auto" latinLnBrk="0" hangingPunct="1"/>
          <a:r>
            <a:rPr lang="en-US" sz="1100" b="0" i="0">
              <a:solidFill>
                <a:schemeClr val="bg1"/>
              </a:solidFill>
              <a:effectLst/>
              <a:latin typeface="+mn-lt"/>
              <a:ea typeface="+mn-ea"/>
              <a:cs typeface="+mn-cs"/>
            </a:rPr>
            <a:t>Great Lakes Mall</a:t>
          </a:r>
          <a:endParaRPr lang="en-US">
            <a:solidFill>
              <a:schemeClr val="bg1"/>
            </a:solidFill>
            <a:effectLst/>
          </a:endParaRPr>
        </a:p>
        <a:p>
          <a:pPr rtl="0" eaLnBrk="1" fontAlgn="auto" latinLnBrk="0" hangingPunct="1"/>
          <a:r>
            <a:rPr lang="en-US" sz="1100" b="0" i="0">
              <a:solidFill>
                <a:schemeClr val="bg1"/>
              </a:solidFill>
              <a:effectLst/>
              <a:latin typeface="+mn-lt"/>
              <a:ea typeface="+mn-ea"/>
              <a:cs typeface="+mn-cs"/>
            </a:rPr>
            <a:t>Holden Arboretum</a:t>
          </a:r>
          <a:endParaRPr lang="en-US">
            <a:solidFill>
              <a:schemeClr val="bg1"/>
            </a:solidFill>
            <a:effectLst/>
          </a:endParaRPr>
        </a:p>
        <a:p>
          <a:pPr rtl="0"/>
          <a:r>
            <a:rPr lang="en-US" sz="1100" b="0" i="0">
              <a:solidFill>
                <a:schemeClr val="bg1"/>
              </a:solidFill>
              <a:effectLst/>
              <a:latin typeface="+mn-lt"/>
              <a:ea typeface="+mn-ea"/>
              <a:cs typeface="+mn-cs"/>
            </a:rPr>
            <a:t>Mayfield CVEC</a:t>
          </a:r>
          <a:endParaRPr lang="en-US">
            <a:solidFill>
              <a:schemeClr val="bg1"/>
            </a:solidFill>
            <a:effectLst/>
          </a:endParaRPr>
        </a:p>
        <a:p>
          <a:pPr rtl="0" eaLnBrk="1" fontAlgn="auto" latinLnBrk="0" hangingPunct="1"/>
          <a:r>
            <a:rPr lang="en-US" sz="1100" b="0" i="0">
              <a:solidFill>
                <a:schemeClr val="bg1"/>
              </a:solidFill>
              <a:effectLst/>
              <a:latin typeface="+mn-lt"/>
              <a:ea typeface="+mn-ea"/>
              <a:cs typeface="+mn-cs"/>
            </a:rPr>
            <a:t>OASBO (Columbus)</a:t>
          </a:r>
          <a:endParaRPr lang="en-US">
            <a:solidFill>
              <a:schemeClr val="bg1"/>
            </a:solidFill>
            <a:effectLst/>
          </a:endParaRPr>
        </a:p>
        <a:p>
          <a:pPr rtl="0" eaLnBrk="1" fontAlgn="auto" latinLnBrk="0" hangingPunct="1"/>
          <a:r>
            <a:rPr lang="en-US" sz="1100" b="0" i="0">
              <a:solidFill>
                <a:schemeClr val="bg1"/>
              </a:solidFill>
              <a:effectLst/>
              <a:latin typeface="+mn-lt"/>
              <a:ea typeface="+mn-ea"/>
              <a:cs typeface="+mn-cs"/>
            </a:rPr>
            <a:t>Re-Education Services</a:t>
          </a:r>
          <a:endParaRPr lang="en-US">
            <a:solidFill>
              <a:schemeClr val="bg1"/>
            </a:solidFill>
            <a:effectLst/>
          </a:endParaRPr>
        </a:p>
        <a:p>
          <a:pPr rtl="0"/>
          <a:r>
            <a:rPr lang="en-US" sz="1100" b="0" i="0">
              <a:solidFill>
                <a:schemeClr val="bg1"/>
              </a:solidFill>
              <a:effectLst/>
              <a:latin typeface="+mn-lt"/>
              <a:ea typeface="+mn-ea"/>
              <a:cs typeface="+mn-cs"/>
            </a:rPr>
            <a:t>RSVP of Greater Cleveland</a:t>
          </a:r>
          <a:endParaRPr lang="en-US">
            <a:solidFill>
              <a:schemeClr val="bg1"/>
            </a:solidFill>
            <a:effectLst/>
          </a:endParaRPr>
        </a:p>
        <a:p>
          <a:pPr rtl="0"/>
          <a:r>
            <a:rPr lang="en-US" sz="1100" b="0" i="0">
              <a:solidFill>
                <a:schemeClr val="bg1"/>
              </a:solidFill>
              <a:effectLst/>
              <a:latin typeface="+mn-lt"/>
              <a:ea typeface="+mn-ea"/>
              <a:cs typeface="+mn-cs"/>
            </a:rPr>
            <a:t>Squire Patton Boggs</a:t>
          </a:r>
          <a:endParaRPr lang="en-US">
            <a:solidFill>
              <a:schemeClr val="bg1"/>
            </a:solidFill>
            <a:effectLst/>
          </a:endParaRPr>
        </a:p>
        <a:p>
          <a:pPr rtl="0"/>
          <a:r>
            <a:rPr lang="en-US" sz="1100" b="0" i="0">
              <a:solidFill>
                <a:schemeClr val="bg1"/>
              </a:solidFill>
              <a:effectLst/>
              <a:latin typeface="+mn-lt"/>
              <a:ea typeface="+mn-ea"/>
              <a:cs typeface="+mn-cs"/>
            </a:rPr>
            <a:t>US Bank - Erie St.</a:t>
          </a:r>
          <a:endParaRPr lang="en-US">
            <a:solidFill>
              <a:schemeClr val="bg1"/>
            </a:solidFill>
            <a:effectLst/>
          </a:endParaRPr>
        </a:p>
        <a:p>
          <a:r>
            <a:rPr lang="en-US" sz="1100" b="0" i="0">
              <a:solidFill>
                <a:schemeClr val="bg1"/>
              </a:solidFill>
              <a:effectLst/>
              <a:latin typeface="+mn-lt"/>
              <a:ea typeface="+mn-ea"/>
              <a:cs typeface="+mn-cs"/>
            </a:rPr>
            <a:t>US Post Office - Erie St.</a:t>
          </a:r>
          <a:r>
            <a:rPr lang="en-US" sz="1100">
              <a:solidFill>
                <a:schemeClr val="bg1"/>
              </a:solidFill>
              <a:effectLst/>
              <a:latin typeface="+mn-lt"/>
              <a:ea typeface="+mn-ea"/>
              <a:cs typeface="+mn-cs"/>
            </a:rPr>
            <a:t> </a:t>
          </a:r>
          <a:endParaRPr lang="en-US" sz="1100" b="0">
            <a:solidFill>
              <a:schemeClr val="bg1"/>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33</xdr:col>
      <xdr:colOff>800100</xdr:colOff>
      <xdr:row>7</xdr:row>
      <xdr:rowOff>142875</xdr:rowOff>
    </xdr:from>
    <xdr:to>
      <xdr:col>43</xdr:col>
      <xdr:colOff>579909</xdr:colOff>
      <xdr:row>8</xdr:row>
      <xdr:rowOff>228560</xdr:rowOff>
    </xdr:to>
    <xdr:pic>
      <xdr:nvPicPr>
        <xdr:cNvPr id="2" name="Picture 1"/>
        <xdr:cNvPicPr>
          <a:picLocks noChangeAspect="1"/>
        </xdr:cNvPicPr>
      </xdr:nvPicPr>
      <xdr:blipFill>
        <a:blip xmlns:r="http://schemas.openxmlformats.org/officeDocument/2006/relationships" r:embed="rId1"/>
        <a:stretch>
          <a:fillRect/>
        </a:stretch>
      </xdr:blipFill>
      <xdr:spPr>
        <a:xfrm>
          <a:off x="30308550" y="1809750"/>
          <a:ext cx="8923809" cy="323810"/>
        </a:xfrm>
        <a:prstGeom prst="rect">
          <a:avLst/>
        </a:prstGeom>
        <a:solidFill>
          <a:schemeClr val="accent2"/>
        </a:solidFill>
      </xdr:spPr>
    </xdr:pic>
    <xdr:clientData/>
  </xdr:twoCellAnchor>
  <xdr:oneCellAnchor>
    <xdr:from>
      <xdr:col>34</xdr:col>
      <xdr:colOff>142875</xdr:colOff>
      <xdr:row>4</xdr:row>
      <xdr:rowOff>85725</xdr:rowOff>
    </xdr:from>
    <xdr:ext cx="2019300" cy="704850"/>
    <xdr:sp macro="" textlink="">
      <xdr:nvSpPr>
        <xdr:cNvPr id="3" name="TextBox 2"/>
        <xdr:cNvSpPr txBox="1"/>
      </xdr:nvSpPr>
      <xdr:spPr>
        <a:xfrm>
          <a:off x="30565725" y="1038225"/>
          <a:ext cx="2019300" cy="704850"/>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Formula in cells</a:t>
          </a:r>
          <a:r>
            <a:rPr lang="en-US" sz="1100" baseline="0"/>
            <a:t> AJ14 - AJ17 need to be changed for the valid PO numbers</a:t>
          </a:r>
        </a:p>
        <a:p>
          <a:endParaRPr lang="en-US" sz="1100" baseline="0"/>
        </a:p>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257175</xdr:colOff>
      <xdr:row>3</xdr:row>
      <xdr:rowOff>28574</xdr:rowOff>
    </xdr:from>
    <xdr:ext cx="2105025" cy="609013"/>
    <xdr:sp macro="" textlink="">
      <xdr:nvSpPr>
        <xdr:cNvPr id="2" name="TextBox 1"/>
        <xdr:cNvSpPr txBox="1"/>
      </xdr:nvSpPr>
      <xdr:spPr>
        <a:xfrm>
          <a:off x="11515725" y="742949"/>
          <a:ext cx="2105025" cy="609013"/>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NOTE:  P.O. Number must be preceded by an</a:t>
          </a:r>
          <a:r>
            <a:rPr lang="en-US" sz="1100" b="1" baseline="0"/>
            <a:t> apostrophe.  ie: '11   '21   '31</a:t>
          </a:r>
          <a:endParaRPr lang="en-US" sz="1100" b="1"/>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200025</xdr:colOff>
      <xdr:row>0</xdr:row>
      <xdr:rowOff>171449</xdr:rowOff>
    </xdr:from>
    <xdr:ext cx="1990725" cy="1470146"/>
    <xdr:sp macro="" textlink="">
      <xdr:nvSpPr>
        <xdr:cNvPr id="2" name="TextBox 1"/>
        <xdr:cNvSpPr txBox="1"/>
      </xdr:nvSpPr>
      <xdr:spPr>
        <a:xfrm>
          <a:off x="8696325" y="171449"/>
          <a:ext cx="1990725" cy="1470146"/>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NOTE:  P.O. Number must be preceded by an</a:t>
          </a:r>
          <a:r>
            <a:rPr lang="en-US" sz="1100" b="1" baseline="0"/>
            <a:t> apostrophe.  ie:  '11  '21   '31</a:t>
          </a:r>
        </a:p>
        <a:p>
          <a:endParaRPr lang="en-US" sz="1100" b="1" baseline="0"/>
        </a:p>
        <a:p>
          <a:r>
            <a:rPr lang="en-US" sz="1100" b="1" baseline="0"/>
            <a:t>This is copied from the Occasional Calc sheet so doesn't need to be changed here.</a:t>
          </a:r>
          <a:endParaRPr lang="en-US" sz="1100" b="1"/>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12</xdr:col>
      <xdr:colOff>114300</xdr:colOff>
      <xdr:row>2</xdr:row>
      <xdr:rowOff>9524</xdr:rowOff>
    </xdr:from>
    <xdr:ext cx="1238250" cy="953466"/>
    <xdr:sp macro="" textlink="">
      <xdr:nvSpPr>
        <xdr:cNvPr id="4" name="TextBox 3"/>
        <xdr:cNvSpPr txBox="1"/>
      </xdr:nvSpPr>
      <xdr:spPr>
        <a:xfrm>
          <a:off x="14554200" y="485774"/>
          <a:ext cx="1238250" cy="953466"/>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a:t>
          </a:r>
          <a:r>
            <a:rPr lang="en-US" sz="1100" baseline="0"/>
            <a:t>E "MONTH" LIST IS USED IN THE DROPDOWN FOR EVERYDAY MILEAGE REPORT</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rs.gov/newsroom/irs-increases-the-standard-mileage-rate-for-business-use-in-2025-key-rate-increases-3-cents-to-70-cents-per-mi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rs.gov/newsroom/irs-increases-the-standard-mileage-rate-for-business-use-in-2025-key-rate-increases-3-cents-to-70-cents-per-mile" TargetMode="External"/><Relationship Id="rId1" Type="http://schemas.openxmlformats.org/officeDocument/2006/relationships/hyperlink" Target="https://www.irs.gov/uac/Newsroom/2016-Standard-Mileage-Rates-for-Business-Medical-and-Moving-Announced"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irs.gov/newsroom/irs-increases-the-standard-mileage-rate-for-business-use-in-2025-key-rate-increases-3-cents-to-70-cents-per-mil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K39"/>
  <sheetViews>
    <sheetView showGridLines="0" showRowColHeaders="0" tabSelected="1" topLeftCell="D1" zoomScale="110" zoomScaleNormal="110" zoomScalePageLayoutView="125" workbookViewId="0">
      <selection activeCell="AK32" sqref="AK32"/>
    </sheetView>
  </sheetViews>
  <sheetFormatPr defaultColWidth="8.85546875" defaultRowHeight="20.100000000000001" customHeight="1"/>
  <cols>
    <col min="1" max="3" width="10.7109375" style="34" customWidth="1"/>
    <col min="4" max="4" width="5.28515625" style="34" customWidth="1"/>
    <col min="5" max="35" width="6.7109375" style="34" customWidth="1"/>
    <col min="36" max="16384" width="8.85546875" style="34"/>
  </cols>
  <sheetData>
    <row r="1" spans="1:35" ht="18" customHeight="1">
      <c r="A1" s="180"/>
      <c r="B1" s="338"/>
      <c r="C1" s="339"/>
      <c r="D1" s="407" t="s">
        <v>124</v>
      </c>
      <c r="E1" s="408"/>
      <c r="F1" s="408"/>
      <c r="G1" s="408"/>
      <c r="H1" s="408"/>
      <c r="I1" s="408"/>
      <c r="J1" s="408"/>
      <c r="K1" s="408"/>
      <c r="L1" s="408"/>
      <c r="M1" s="408"/>
      <c r="N1" s="42"/>
      <c r="O1" s="43"/>
      <c r="P1" s="406" t="s">
        <v>386</v>
      </c>
      <c r="Q1" s="406"/>
      <c r="R1" s="406"/>
      <c r="S1" s="406"/>
      <c r="T1" s="406"/>
      <c r="U1" s="406"/>
      <c r="V1" s="406"/>
      <c r="W1" s="406"/>
      <c r="X1" s="406"/>
      <c r="Y1" s="44"/>
      <c r="Z1" s="44"/>
      <c r="AA1" s="44"/>
      <c r="AB1" s="44"/>
      <c r="AC1" s="44"/>
      <c r="AD1" s="44"/>
      <c r="AE1" s="44"/>
      <c r="AF1" s="44"/>
      <c r="AG1" s="44"/>
      <c r="AH1" s="45" t="s">
        <v>247</v>
      </c>
      <c r="AI1" s="359" t="str">
        <f>IF(ISBLANK(H3)=TRUE,"",H3)</f>
        <v/>
      </c>
    </row>
    <row r="2" spans="1:35" ht="26.1" customHeight="1" thickBot="1">
      <c r="A2" s="30"/>
      <c r="B2" s="30"/>
      <c r="C2" s="30"/>
      <c r="D2" s="401" t="s">
        <v>60</v>
      </c>
      <c r="E2" s="401"/>
      <c r="F2" s="401"/>
      <c r="G2" s="401"/>
      <c r="H2" s="402"/>
      <c r="I2" s="402"/>
      <c r="J2" s="402"/>
      <c r="K2" s="402"/>
      <c r="L2" s="402"/>
      <c r="M2" s="402"/>
      <c r="N2" s="46"/>
      <c r="O2" s="46"/>
      <c r="P2" s="46"/>
      <c r="Q2" s="47"/>
      <c r="R2" s="47"/>
      <c r="S2" s="47"/>
      <c r="T2" s="47"/>
      <c r="U2" s="47"/>
      <c r="V2" s="47"/>
      <c r="W2" s="47"/>
      <c r="AB2" s="48"/>
      <c r="AC2" s="48"/>
      <c r="AD2" s="48"/>
      <c r="AE2" s="48"/>
      <c r="AF2" s="48"/>
      <c r="AG2" s="48"/>
      <c r="AH2" s="314" t="s">
        <v>385</v>
      </c>
      <c r="AI2" s="360"/>
    </row>
    <row r="3" spans="1:35" ht="20.100000000000001" customHeight="1" thickTop="1" thickBot="1">
      <c r="A3" s="30"/>
      <c r="B3" s="30"/>
      <c r="C3" s="30"/>
      <c r="D3" s="409" t="s">
        <v>0</v>
      </c>
      <c r="E3" s="410"/>
      <c r="F3" s="410"/>
      <c r="G3" s="410"/>
      <c r="H3" s="403"/>
      <c r="I3" s="403"/>
      <c r="J3" s="404"/>
      <c r="K3" s="404"/>
      <c r="L3" s="404"/>
      <c r="M3" s="404"/>
      <c r="N3" s="404"/>
      <c r="O3" s="404"/>
      <c r="P3" s="405"/>
      <c r="Q3" s="409" t="s">
        <v>1</v>
      </c>
      <c r="R3" s="410"/>
      <c r="S3" s="413"/>
      <c r="T3" s="415"/>
      <c r="U3" s="415"/>
      <c r="V3" s="415"/>
      <c r="W3" s="416" t="s">
        <v>37</v>
      </c>
      <c r="X3" s="410"/>
      <c r="Y3" s="410"/>
      <c r="Z3" s="413"/>
      <c r="AA3" s="414"/>
      <c r="AB3" s="365" t="s">
        <v>2</v>
      </c>
      <c r="AC3" s="366"/>
      <c r="AD3" s="366"/>
      <c r="AE3" s="362">
        <f ca="1">NOW()</f>
        <v>45663.490395138891</v>
      </c>
      <c r="AF3" s="363"/>
      <c r="AG3" s="363"/>
      <c r="AH3" s="364"/>
      <c r="AI3" s="361"/>
    </row>
    <row r="4" spans="1:35" ht="20.100000000000001" customHeight="1" thickBot="1">
      <c r="D4" s="193" t="s">
        <v>58</v>
      </c>
      <c r="E4" s="187" t="s">
        <v>38</v>
      </c>
      <c r="F4" s="194" t="s">
        <v>39</v>
      </c>
      <c r="G4" s="188" t="s">
        <v>40</v>
      </c>
      <c r="H4" s="195" t="s">
        <v>41</v>
      </c>
      <c r="I4" s="189" t="s">
        <v>42</v>
      </c>
      <c r="J4" s="195" t="s">
        <v>43</v>
      </c>
      <c r="K4" s="189" t="s">
        <v>44</v>
      </c>
      <c r="L4" s="195" t="s">
        <v>45</v>
      </c>
      <c r="M4" s="189" t="s">
        <v>46</v>
      </c>
      <c r="N4" s="195">
        <v>10</v>
      </c>
      <c r="O4" s="190">
        <f t="shared" ref="O4:AI4" si="0">N4+1</f>
        <v>11</v>
      </c>
      <c r="P4" s="196">
        <f t="shared" si="0"/>
        <v>12</v>
      </c>
      <c r="Q4" s="191">
        <f t="shared" si="0"/>
        <v>13</v>
      </c>
      <c r="R4" s="197">
        <f t="shared" si="0"/>
        <v>14</v>
      </c>
      <c r="S4" s="191">
        <f t="shared" si="0"/>
        <v>15</v>
      </c>
      <c r="T4" s="197">
        <f t="shared" si="0"/>
        <v>16</v>
      </c>
      <c r="U4" s="191">
        <f t="shared" si="0"/>
        <v>17</v>
      </c>
      <c r="V4" s="197">
        <f t="shared" si="0"/>
        <v>18</v>
      </c>
      <c r="W4" s="191">
        <f t="shared" si="0"/>
        <v>19</v>
      </c>
      <c r="X4" s="197">
        <f t="shared" si="0"/>
        <v>20</v>
      </c>
      <c r="Y4" s="191">
        <f t="shared" si="0"/>
        <v>21</v>
      </c>
      <c r="Z4" s="197">
        <f t="shared" si="0"/>
        <v>22</v>
      </c>
      <c r="AA4" s="191">
        <f t="shared" si="0"/>
        <v>23</v>
      </c>
      <c r="AB4" s="197">
        <f t="shared" si="0"/>
        <v>24</v>
      </c>
      <c r="AC4" s="191">
        <f t="shared" si="0"/>
        <v>25</v>
      </c>
      <c r="AD4" s="197">
        <f t="shared" si="0"/>
        <v>26</v>
      </c>
      <c r="AE4" s="191">
        <f t="shared" si="0"/>
        <v>27</v>
      </c>
      <c r="AF4" s="197">
        <f t="shared" si="0"/>
        <v>28</v>
      </c>
      <c r="AG4" s="191">
        <f t="shared" si="0"/>
        <v>29</v>
      </c>
      <c r="AH4" s="197">
        <f t="shared" si="0"/>
        <v>30</v>
      </c>
      <c r="AI4" s="192">
        <f t="shared" si="0"/>
        <v>31</v>
      </c>
    </row>
    <row r="5" spans="1:35" ht="20.100000000000001" customHeight="1">
      <c r="D5" s="1" t="s">
        <v>47</v>
      </c>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row>
    <row r="6" spans="1:35" ht="20.100000000000001" customHeight="1">
      <c r="D6" s="2" t="s">
        <v>48</v>
      </c>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row>
    <row r="7" spans="1:35" ht="20.100000000000001" customHeight="1">
      <c r="D7" s="2" t="s">
        <v>47</v>
      </c>
      <c r="E7" s="27" t="str">
        <f t="shared" ref="E7" si="1">IF(ISBLANK(E6)=TRUE,"",E6)</f>
        <v/>
      </c>
      <c r="F7" s="27" t="str">
        <f t="shared" ref="F7:AI7" si="2">IF(ISBLANK(F6)=TRUE,"",F6)</f>
        <v/>
      </c>
      <c r="G7" s="27" t="str">
        <f t="shared" si="2"/>
        <v/>
      </c>
      <c r="H7" s="27" t="str">
        <f t="shared" si="2"/>
        <v/>
      </c>
      <c r="I7" s="27" t="str">
        <f t="shared" si="2"/>
        <v/>
      </c>
      <c r="J7" s="27" t="str">
        <f t="shared" si="2"/>
        <v/>
      </c>
      <c r="K7" s="27" t="str">
        <f t="shared" si="2"/>
        <v/>
      </c>
      <c r="L7" s="27" t="str">
        <f t="shared" si="2"/>
        <v/>
      </c>
      <c r="M7" s="27" t="str">
        <f t="shared" si="2"/>
        <v/>
      </c>
      <c r="N7" s="27" t="str">
        <f t="shared" si="2"/>
        <v/>
      </c>
      <c r="O7" s="27" t="str">
        <f t="shared" si="2"/>
        <v/>
      </c>
      <c r="P7" s="27" t="str">
        <f t="shared" si="2"/>
        <v/>
      </c>
      <c r="Q7" s="27" t="str">
        <f t="shared" si="2"/>
        <v/>
      </c>
      <c r="R7" s="27" t="str">
        <f t="shared" si="2"/>
        <v/>
      </c>
      <c r="S7" s="27" t="str">
        <f t="shared" si="2"/>
        <v/>
      </c>
      <c r="T7" s="27" t="str">
        <f t="shared" si="2"/>
        <v/>
      </c>
      <c r="U7" s="27" t="str">
        <f t="shared" si="2"/>
        <v/>
      </c>
      <c r="V7" s="27" t="str">
        <f t="shared" si="2"/>
        <v/>
      </c>
      <c r="W7" s="27" t="str">
        <f t="shared" si="2"/>
        <v/>
      </c>
      <c r="X7" s="27" t="str">
        <f t="shared" si="2"/>
        <v/>
      </c>
      <c r="Y7" s="27" t="str">
        <f t="shared" si="2"/>
        <v/>
      </c>
      <c r="Z7" s="27" t="str">
        <f t="shared" si="2"/>
        <v/>
      </c>
      <c r="AA7" s="27" t="str">
        <f t="shared" si="2"/>
        <v/>
      </c>
      <c r="AB7" s="27" t="str">
        <f t="shared" si="2"/>
        <v/>
      </c>
      <c r="AC7" s="27" t="str">
        <f t="shared" si="2"/>
        <v/>
      </c>
      <c r="AD7" s="27" t="str">
        <f t="shared" si="2"/>
        <v/>
      </c>
      <c r="AE7" s="27" t="str">
        <f t="shared" si="2"/>
        <v/>
      </c>
      <c r="AF7" s="27" t="str">
        <f t="shared" si="2"/>
        <v/>
      </c>
      <c r="AG7" s="27" t="str">
        <f t="shared" si="2"/>
        <v/>
      </c>
      <c r="AH7" s="27" t="str">
        <f t="shared" si="2"/>
        <v/>
      </c>
      <c r="AI7" s="27" t="str">
        <f t="shared" si="2"/>
        <v/>
      </c>
    </row>
    <row r="8" spans="1:35" ht="20.100000000000001" customHeight="1">
      <c r="D8" s="2" t="s">
        <v>48</v>
      </c>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row>
    <row r="9" spans="1:35" ht="20.100000000000001" customHeight="1">
      <c r="D9" s="2" t="s">
        <v>47</v>
      </c>
      <c r="E9" s="27" t="str">
        <f t="shared" ref="E9" si="3">IF(ISBLANK(E8)=TRUE,"",E8)</f>
        <v/>
      </c>
      <c r="F9" s="27" t="str">
        <f t="shared" ref="F9:AI9" si="4">IF(ISBLANK(F8)=TRUE,"",F8)</f>
        <v/>
      </c>
      <c r="G9" s="27" t="str">
        <f t="shared" si="4"/>
        <v/>
      </c>
      <c r="H9" s="27" t="str">
        <f t="shared" si="4"/>
        <v/>
      </c>
      <c r="I9" s="27" t="str">
        <f t="shared" si="4"/>
        <v/>
      </c>
      <c r="J9" s="27" t="str">
        <f t="shared" si="4"/>
        <v/>
      </c>
      <c r="K9" s="27" t="str">
        <f t="shared" si="4"/>
        <v/>
      </c>
      <c r="L9" s="27" t="str">
        <f t="shared" si="4"/>
        <v/>
      </c>
      <c r="M9" s="27" t="str">
        <f t="shared" si="4"/>
        <v/>
      </c>
      <c r="N9" s="27" t="str">
        <f t="shared" si="4"/>
        <v/>
      </c>
      <c r="O9" s="27" t="str">
        <f t="shared" si="4"/>
        <v/>
      </c>
      <c r="P9" s="27" t="str">
        <f t="shared" si="4"/>
        <v/>
      </c>
      <c r="Q9" s="27" t="str">
        <f t="shared" si="4"/>
        <v/>
      </c>
      <c r="R9" s="27" t="str">
        <f t="shared" si="4"/>
        <v/>
      </c>
      <c r="S9" s="27" t="str">
        <f t="shared" si="4"/>
        <v/>
      </c>
      <c r="T9" s="27" t="str">
        <f t="shared" si="4"/>
        <v/>
      </c>
      <c r="U9" s="27" t="str">
        <f t="shared" si="4"/>
        <v/>
      </c>
      <c r="V9" s="27" t="str">
        <f t="shared" si="4"/>
        <v/>
      </c>
      <c r="W9" s="27" t="str">
        <f t="shared" si="4"/>
        <v/>
      </c>
      <c r="X9" s="27" t="str">
        <f t="shared" si="4"/>
        <v/>
      </c>
      <c r="Y9" s="27" t="str">
        <f t="shared" si="4"/>
        <v/>
      </c>
      <c r="Z9" s="27" t="str">
        <f t="shared" si="4"/>
        <v/>
      </c>
      <c r="AA9" s="27" t="str">
        <f t="shared" si="4"/>
        <v/>
      </c>
      <c r="AB9" s="27" t="str">
        <f t="shared" si="4"/>
        <v/>
      </c>
      <c r="AC9" s="27" t="str">
        <f t="shared" si="4"/>
        <v/>
      </c>
      <c r="AD9" s="27" t="str">
        <f t="shared" si="4"/>
        <v/>
      </c>
      <c r="AE9" s="27" t="str">
        <f t="shared" si="4"/>
        <v/>
      </c>
      <c r="AF9" s="27" t="str">
        <f t="shared" si="4"/>
        <v/>
      </c>
      <c r="AG9" s="27" t="str">
        <f t="shared" si="4"/>
        <v/>
      </c>
      <c r="AH9" s="27" t="str">
        <f t="shared" si="4"/>
        <v/>
      </c>
      <c r="AI9" s="27" t="str">
        <f t="shared" si="4"/>
        <v/>
      </c>
    </row>
    <row r="10" spans="1:35" ht="20.100000000000001" customHeight="1">
      <c r="A10" s="49"/>
      <c r="B10" s="49"/>
      <c r="C10" s="50"/>
      <c r="D10" s="2" t="s">
        <v>48</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row>
    <row r="11" spans="1:35" ht="20.100000000000001" customHeight="1">
      <c r="A11" s="32"/>
      <c r="B11" s="32"/>
      <c r="C11" s="32"/>
      <c r="D11" s="2" t="s">
        <v>47</v>
      </c>
      <c r="E11" s="27" t="str">
        <f t="shared" ref="E11" si="5">IF(ISBLANK(E10)=TRUE,"",E10)</f>
        <v/>
      </c>
      <c r="F11" s="27" t="str">
        <f t="shared" ref="F11:AI11" si="6">IF(ISBLANK(F10)=TRUE,"",F10)</f>
        <v/>
      </c>
      <c r="G11" s="27" t="str">
        <f t="shared" si="6"/>
        <v/>
      </c>
      <c r="H11" s="27" t="str">
        <f t="shared" si="6"/>
        <v/>
      </c>
      <c r="I11" s="27" t="str">
        <f t="shared" si="6"/>
        <v/>
      </c>
      <c r="J11" s="27" t="str">
        <f t="shared" si="6"/>
        <v/>
      </c>
      <c r="K11" s="27" t="str">
        <f t="shared" si="6"/>
        <v/>
      </c>
      <c r="L11" s="27" t="str">
        <f t="shared" si="6"/>
        <v/>
      </c>
      <c r="M11" s="27" t="str">
        <f t="shared" si="6"/>
        <v/>
      </c>
      <c r="N11" s="27" t="str">
        <f t="shared" si="6"/>
        <v/>
      </c>
      <c r="O11" s="27" t="str">
        <f t="shared" si="6"/>
        <v/>
      </c>
      <c r="P11" s="27" t="str">
        <f t="shared" si="6"/>
        <v/>
      </c>
      <c r="Q11" s="27" t="str">
        <f t="shared" si="6"/>
        <v/>
      </c>
      <c r="R11" s="27" t="str">
        <f t="shared" si="6"/>
        <v/>
      </c>
      <c r="S11" s="27" t="str">
        <f t="shared" si="6"/>
        <v/>
      </c>
      <c r="T11" s="27" t="str">
        <f t="shared" si="6"/>
        <v/>
      </c>
      <c r="U11" s="27" t="str">
        <f t="shared" si="6"/>
        <v/>
      </c>
      <c r="V11" s="27" t="str">
        <f t="shared" si="6"/>
        <v/>
      </c>
      <c r="W11" s="27" t="str">
        <f t="shared" si="6"/>
        <v/>
      </c>
      <c r="X11" s="27" t="str">
        <f t="shared" si="6"/>
        <v/>
      </c>
      <c r="Y11" s="27" t="str">
        <f t="shared" si="6"/>
        <v/>
      </c>
      <c r="Z11" s="27" t="str">
        <f t="shared" si="6"/>
        <v/>
      </c>
      <c r="AA11" s="27" t="str">
        <f t="shared" si="6"/>
        <v/>
      </c>
      <c r="AB11" s="27" t="str">
        <f t="shared" si="6"/>
        <v/>
      </c>
      <c r="AC11" s="27" t="str">
        <f t="shared" si="6"/>
        <v/>
      </c>
      <c r="AD11" s="27" t="str">
        <f t="shared" si="6"/>
        <v/>
      </c>
      <c r="AE11" s="27" t="str">
        <f t="shared" si="6"/>
        <v/>
      </c>
      <c r="AF11" s="27" t="str">
        <f t="shared" si="6"/>
        <v/>
      </c>
      <c r="AG11" s="27" t="str">
        <f t="shared" si="6"/>
        <v/>
      </c>
      <c r="AH11" s="27" t="str">
        <f t="shared" si="6"/>
        <v/>
      </c>
      <c r="AI11" s="27" t="str">
        <f t="shared" si="6"/>
        <v/>
      </c>
    </row>
    <row r="12" spans="1:35" ht="20.100000000000001" customHeight="1">
      <c r="A12" s="32"/>
      <c r="B12" s="32"/>
      <c r="C12" s="32"/>
      <c r="D12" s="2" t="s">
        <v>48</v>
      </c>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row>
    <row r="13" spans="1:35" ht="20.100000000000001" customHeight="1">
      <c r="A13" s="32"/>
      <c r="B13" s="32"/>
      <c r="C13" s="32"/>
      <c r="D13" s="2" t="s">
        <v>47</v>
      </c>
      <c r="E13" s="27" t="str">
        <f t="shared" ref="E13" si="7">IF(ISBLANK(E12)=TRUE,"",E12)</f>
        <v/>
      </c>
      <c r="F13" s="27" t="str">
        <f t="shared" ref="F13:AI13" si="8">IF(ISBLANK(F12)=TRUE,"",F12)</f>
        <v/>
      </c>
      <c r="G13" s="27" t="str">
        <f t="shared" si="8"/>
        <v/>
      </c>
      <c r="H13" s="27" t="str">
        <f t="shared" si="8"/>
        <v/>
      </c>
      <c r="I13" s="27" t="str">
        <f t="shared" si="8"/>
        <v/>
      </c>
      <c r="J13" s="27" t="str">
        <f t="shared" si="8"/>
        <v/>
      </c>
      <c r="K13" s="27" t="str">
        <f t="shared" si="8"/>
        <v/>
      </c>
      <c r="L13" s="27" t="str">
        <f t="shared" si="8"/>
        <v/>
      </c>
      <c r="M13" s="27" t="str">
        <f t="shared" si="8"/>
        <v/>
      </c>
      <c r="N13" s="27" t="str">
        <f t="shared" si="8"/>
        <v/>
      </c>
      <c r="O13" s="27" t="str">
        <f t="shared" si="8"/>
        <v/>
      </c>
      <c r="P13" s="27" t="str">
        <f t="shared" si="8"/>
        <v/>
      </c>
      <c r="Q13" s="27" t="str">
        <f t="shared" si="8"/>
        <v/>
      </c>
      <c r="R13" s="27" t="str">
        <f t="shared" si="8"/>
        <v/>
      </c>
      <c r="S13" s="27" t="str">
        <f t="shared" si="8"/>
        <v/>
      </c>
      <c r="T13" s="27" t="str">
        <f t="shared" si="8"/>
        <v/>
      </c>
      <c r="U13" s="27" t="str">
        <f t="shared" si="8"/>
        <v/>
      </c>
      <c r="V13" s="27" t="str">
        <f t="shared" si="8"/>
        <v/>
      </c>
      <c r="W13" s="27" t="str">
        <f t="shared" si="8"/>
        <v/>
      </c>
      <c r="X13" s="27" t="str">
        <f t="shared" si="8"/>
        <v/>
      </c>
      <c r="Y13" s="27" t="str">
        <f t="shared" si="8"/>
        <v/>
      </c>
      <c r="Z13" s="27" t="str">
        <f t="shared" si="8"/>
        <v/>
      </c>
      <c r="AA13" s="27" t="str">
        <f t="shared" si="8"/>
        <v/>
      </c>
      <c r="AB13" s="27" t="str">
        <f t="shared" si="8"/>
        <v/>
      </c>
      <c r="AC13" s="27" t="str">
        <f t="shared" si="8"/>
        <v/>
      </c>
      <c r="AD13" s="27" t="str">
        <f t="shared" si="8"/>
        <v/>
      </c>
      <c r="AE13" s="27" t="str">
        <f t="shared" si="8"/>
        <v/>
      </c>
      <c r="AF13" s="27" t="str">
        <f t="shared" si="8"/>
        <v/>
      </c>
      <c r="AG13" s="27" t="str">
        <f t="shared" si="8"/>
        <v/>
      </c>
      <c r="AH13" s="27" t="str">
        <f t="shared" si="8"/>
        <v/>
      </c>
      <c r="AI13" s="27" t="str">
        <f t="shared" si="8"/>
        <v/>
      </c>
    </row>
    <row r="14" spans="1:35" ht="20.100000000000001" customHeight="1">
      <c r="A14" s="32"/>
      <c r="B14" s="32"/>
      <c r="C14" s="32"/>
      <c r="D14" s="2" t="s">
        <v>48</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row>
    <row r="15" spans="1:35" ht="20.100000000000001" customHeight="1">
      <c r="A15" s="32"/>
      <c r="B15" s="32"/>
      <c r="C15" s="32"/>
      <c r="D15" s="2" t="s">
        <v>47</v>
      </c>
      <c r="E15" s="27" t="str">
        <f t="shared" ref="E15" si="9">IF(ISBLANK(E14)=TRUE,"",E14)</f>
        <v/>
      </c>
      <c r="F15" s="27" t="str">
        <f t="shared" ref="F15:AI15" si="10">IF(ISBLANK(F14)=TRUE,"",F14)</f>
        <v/>
      </c>
      <c r="G15" s="27" t="str">
        <f t="shared" si="10"/>
        <v/>
      </c>
      <c r="H15" s="27" t="str">
        <f t="shared" si="10"/>
        <v/>
      </c>
      <c r="I15" s="27" t="str">
        <f t="shared" si="10"/>
        <v/>
      </c>
      <c r="J15" s="27" t="str">
        <f t="shared" si="10"/>
        <v/>
      </c>
      <c r="K15" s="27" t="str">
        <f t="shared" si="10"/>
        <v/>
      </c>
      <c r="L15" s="27" t="str">
        <f t="shared" si="10"/>
        <v/>
      </c>
      <c r="M15" s="27" t="str">
        <f t="shared" si="10"/>
        <v/>
      </c>
      <c r="N15" s="27" t="str">
        <f t="shared" si="10"/>
        <v/>
      </c>
      <c r="O15" s="27" t="str">
        <f t="shared" si="10"/>
        <v/>
      </c>
      <c r="P15" s="27" t="str">
        <f t="shared" si="10"/>
        <v/>
      </c>
      <c r="Q15" s="27" t="str">
        <f t="shared" si="10"/>
        <v/>
      </c>
      <c r="R15" s="27" t="str">
        <f t="shared" si="10"/>
        <v/>
      </c>
      <c r="S15" s="27" t="str">
        <f t="shared" si="10"/>
        <v/>
      </c>
      <c r="T15" s="27" t="str">
        <f t="shared" si="10"/>
        <v/>
      </c>
      <c r="U15" s="27" t="str">
        <f t="shared" si="10"/>
        <v/>
      </c>
      <c r="V15" s="27" t="str">
        <f t="shared" si="10"/>
        <v/>
      </c>
      <c r="W15" s="27" t="str">
        <f t="shared" si="10"/>
        <v/>
      </c>
      <c r="X15" s="27" t="str">
        <f t="shared" si="10"/>
        <v/>
      </c>
      <c r="Y15" s="27" t="str">
        <f t="shared" si="10"/>
        <v/>
      </c>
      <c r="Z15" s="27" t="str">
        <f t="shared" si="10"/>
        <v/>
      </c>
      <c r="AA15" s="27" t="str">
        <f t="shared" si="10"/>
        <v/>
      </c>
      <c r="AB15" s="27" t="str">
        <f t="shared" si="10"/>
        <v/>
      </c>
      <c r="AC15" s="27" t="str">
        <f t="shared" si="10"/>
        <v/>
      </c>
      <c r="AD15" s="27" t="str">
        <f t="shared" si="10"/>
        <v/>
      </c>
      <c r="AE15" s="27" t="str">
        <f t="shared" si="10"/>
        <v/>
      </c>
      <c r="AF15" s="27" t="str">
        <f t="shared" si="10"/>
        <v/>
      </c>
      <c r="AG15" s="27" t="str">
        <f t="shared" si="10"/>
        <v/>
      </c>
      <c r="AH15" s="27" t="str">
        <f t="shared" si="10"/>
        <v/>
      </c>
      <c r="AI15" s="27" t="str">
        <f t="shared" si="10"/>
        <v/>
      </c>
    </row>
    <row r="16" spans="1:35" ht="20.100000000000001" customHeight="1">
      <c r="A16" s="32"/>
      <c r="B16" s="32"/>
      <c r="C16" s="32"/>
      <c r="D16" s="2" t="s">
        <v>48</v>
      </c>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row>
    <row r="17" spans="1:37" ht="20.100000000000001" customHeight="1">
      <c r="A17" s="32"/>
      <c r="B17" s="32"/>
      <c r="C17" s="32"/>
      <c r="D17" s="2" t="s">
        <v>47</v>
      </c>
      <c r="E17" s="27" t="str">
        <f t="shared" ref="E17" si="11">IF(ISBLANK(E16)=TRUE,"",E16)</f>
        <v/>
      </c>
      <c r="F17" s="27" t="str">
        <f t="shared" ref="F17:AI17" si="12">IF(ISBLANK(F16)=TRUE,"",F16)</f>
        <v/>
      </c>
      <c r="G17" s="27" t="str">
        <f t="shared" si="12"/>
        <v/>
      </c>
      <c r="H17" s="27" t="str">
        <f t="shared" si="12"/>
        <v/>
      </c>
      <c r="I17" s="27" t="str">
        <f t="shared" si="12"/>
        <v/>
      </c>
      <c r="J17" s="27" t="str">
        <f t="shared" si="12"/>
        <v/>
      </c>
      <c r="K17" s="27" t="str">
        <f t="shared" si="12"/>
        <v/>
      </c>
      <c r="L17" s="27" t="str">
        <f t="shared" si="12"/>
        <v/>
      </c>
      <c r="M17" s="27" t="str">
        <f t="shared" si="12"/>
        <v/>
      </c>
      <c r="N17" s="27" t="str">
        <f t="shared" si="12"/>
        <v/>
      </c>
      <c r="O17" s="27" t="str">
        <f t="shared" si="12"/>
        <v/>
      </c>
      <c r="P17" s="27" t="str">
        <f t="shared" si="12"/>
        <v/>
      </c>
      <c r="Q17" s="27" t="str">
        <f t="shared" si="12"/>
        <v/>
      </c>
      <c r="R17" s="27" t="str">
        <f t="shared" si="12"/>
        <v/>
      </c>
      <c r="S17" s="27" t="str">
        <f t="shared" si="12"/>
        <v/>
      </c>
      <c r="T17" s="27" t="str">
        <f t="shared" si="12"/>
        <v/>
      </c>
      <c r="U17" s="27" t="str">
        <f t="shared" si="12"/>
        <v/>
      </c>
      <c r="V17" s="27" t="str">
        <f t="shared" si="12"/>
        <v/>
      </c>
      <c r="W17" s="27" t="str">
        <f t="shared" si="12"/>
        <v/>
      </c>
      <c r="X17" s="27" t="str">
        <f t="shared" si="12"/>
        <v/>
      </c>
      <c r="Y17" s="27" t="str">
        <f t="shared" si="12"/>
        <v/>
      </c>
      <c r="Z17" s="27" t="str">
        <f t="shared" si="12"/>
        <v/>
      </c>
      <c r="AA17" s="27" t="str">
        <f t="shared" si="12"/>
        <v/>
      </c>
      <c r="AB17" s="27" t="str">
        <f t="shared" si="12"/>
        <v/>
      </c>
      <c r="AC17" s="27" t="str">
        <f t="shared" si="12"/>
        <v/>
      </c>
      <c r="AD17" s="27" t="str">
        <f t="shared" si="12"/>
        <v/>
      </c>
      <c r="AE17" s="27" t="str">
        <f t="shared" si="12"/>
        <v/>
      </c>
      <c r="AF17" s="27" t="str">
        <f t="shared" si="12"/>
        <v/>
      </c>
      <c r="AG17" s="27" t="str">
        <f t="shared" si="12"/>
        <v/>
      </c>
      <c r="AH17" s="27" t="str">
        <f t="shared" si="12"/>
        <v/>
      </c>
      <c r="AI17" s="27" t="str">
        <f t="shared" si="12"/>
        <v/>
      </c>
    </row>
    <row r="18" spans="1:37" ht="20.100000000000001" customHeight="1">
      <c r="A18" s="32"/>
      <c r="B18" s="32"/>
      <c r="C18" s="32"/>
      <c r="D18" s="2" t="s">
        <v>48</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row>
    <row r="19" spans="1:37" ht="20.100000000000001" customHeight="1">
      <c r="A19" s="32"/>
      <c r="B19" s="32"/>
      <c r="C19" s="32"/>
      <c r="D19" s="2" t="s">
        <v>47</v>
      </c>
      <c r="E19" s="27" t="str">
        <f t="shared" ref="E19" si="13">IF(ISBLANK(E18)=TRUE,"",E18)</f>
        <v/>
      </c>
      <c r="F19" s="27" t="str">
        <f t="shared" ref="F19:AI19" si="14">IF(ISBLANK(F18)=TRUE,"",F18)</f>
        <v/>
      </c>
      <c r="G19" s="27" t="str">
        <f t="shared" si="14"/>
        <v/>
      </c>
      <c r="H19" s="27" t="str">
        <f t="shared" si="14"/>
        <v/>
      </c>
      <c r="I19" s="27" t="str">
        <f t="shared" si="14"/>
        <v/>
      </c>
      <c r="J19" s="27" t="str">
        <f t="shared" si="14"/>
        <v/>
      </c>
      <c r="K19" s="27" t="str">
        <f t="shared" si="14"/>
        <v/>
      </c>
      <c r="L19" s="27" t="str">
        <f t="shared" si="14"/>
        <v/>
      </c>
      <c r="M19" s="27" t="str">
        <f t="shared" si="14"/>
        <v/>
      </c>
      <c r="N19" s="27" t="str">
        <f t="shared" si="14"/>
        <v/>
      </c>
      <c r="O19" s="27" t="str">
        <f t="shared" si="14"/>
        <v/>
      </c>
      <c r="P19" s="27" t="str">
        <f t="shared" si="14"/>
        <v/>
      </c>
      <c r="Q19" s="27" t="str">
        <f t="shared" si="14"/>
        <v/>
      </c>
      <c r="R19" s="27" t="str">
        <f t="shared" si="14"/>
        <v/>
      </c>
      <c r="S19" s="27" t="str">
        <f t="shared" si="14"/>
        <v/>
      </c>
      <c r="T19" s="27" t="str">
        <f t="shared" si="14"/>
        <v/>
      </c>
      <c r="U19" s="27" t="str">
        <f t="shared" si="14"/>
        <v/>
      </c>
      <c r="V19" s="27" t="str">
        <f t="shared" si="14"/>
        <v/>
      </c>
      <c r="W19" s="27" t="str">
        <f t="shared" si="14"/>
        <v/>
      </c>
      <c r="X19" s="27" t="str">
        <f t="shared" si="14"/>
        <v/>
      </c>
      <c r="Y19" s="27" t="str">
        <f t="shared" si="14"/>
        <v/>
      </c>
      <c r="Z19" s="27" t="str">
        <f t="shared" si="14"/>
        <v/>
      </c>
      <c r="AA19" s="27" t="str">
        <f t="shared" si="14"/>
        <v/>
      </c>
      <c r="AB19" s="27" t="str">
        <f t="shared" si="14"/>
        <v/>
      </c>
      <c r="AC19" s="27" t="str">
        <f t="shared" si="14"/>
        <v/>
      </c>
      <c r="AD19" s="27" t="str">
        <f t="shared" si="14"/>
        <v/>
      </c>
      <c r="AE19" s="27" t="str">
        <f t="shared" si="14"/>
        <v/>
      </c>
      <c r="AF19" s="27" t="str">
        <f t="shared" si="14"/>
        <v/>
      </c>
      <c r="AG19" s="27" t="str">
        <f t="shared" si="14"/>
        <v/>
      </c>
      <c r="AH19" s="27" t="str">
        <f t="shared" si="14"/>
        <v/>
      </c>
      <c r="AI19" s="27" t="str">
        <f t="shared" si="14"/>
        <v/>
      </c>
    </row>
    <row r="20" spans="1:37" ht="20.100000000000001" customHeight="1">
      <c r="A20" s="32"/>
      <c r="B20" s="32"/>
      <c r="C20" s="32"/>
      <c r="D20" s="2" t="s">
        <v>48</v>
      </c>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row>
    <row r="21" spans="1:37" ht="20.100000000000001" customHeight="1">
      <c r="A21" s="32"/>
      <c r="B21" s="32"/>
      <c r="C21" s="32"/>
      <c r="D21" s="2" t="s">
        <v>47</v>
      </c>
      <c r="E21" s="27" t="str">
        <f t="shared" ref="E21" si="15">IF(ISBLANK(E20)=TRUE,"",E20)</f>
        <v/>
      </c>
      <c r="F21" s="27" t="str">
        <f t="shared" ref="F21:AI21" si="16">IF(ISBLANK(F20)=TRUE,"",F20)</f>
        <v/>
      </c>
      <c r="G21" s="27" t="str">
        <f t="shared" si="16"/>
        <v/>
      </c>
      <c r="H21" s="27" t="str">
        <f t="shared" si="16"/>
        <v/>
      </c>
      <c r="I21" s="27" t="str">
        <f t="shared" si="16"/>
        <v/>
      </c>
      <c r="J21" s="27" t="str">
        <f t="shared" si="16"/>
        <v/>
      </c>
      <c r="K21" s="27" t="str">
        <f t="shared" si="16"/>
        <v/>
      </c>
      <c r="L21" s="27" t="str">
        <f t="shared" si="16"/>
        <v/>
      </c>
      <c r="M21" s="27" t="str">
        <f t="shared" si="16"/>
        <v/>
      </c>
      <c r="N21" s="27" t="str">
        <f t="shared" si="16"/>
        <v/>
      </c>
      <c r="O21" s="27" t="str">
        <f t="shared" si="16"/>
        <v/>
      </c>
      <c r="P21" s="27" t="str">
        <f t="shared" si="16"/>
        <v/>
      </c>
      <c r="Q21" s="27" t="str">
        <f t="shared" si="16"/>
        <v/>
      </c>
      <c r="R21" s="27" t="str">
        <f t="shared" si="16"/>
        <v/>
      </c>
      <c r="S21" s="27" t="str">
        <f t="shared" si="16"/>
        <v/>
      </c>
      <c r="T21" s="27" t="str">
        <f t="shared" si="16"/>
        <v/>
      </c>
      <c r="U21" s="27" t="str">
        <f t="shared" si="16"/>
        <v/>
      </c>
      <c r="V21" s="27" t="str">
        <f t="shared" si="16"/>
        <v/>
      </c>
      <c r="W21" s="27" t="str">
        <f t="shared" si="16"/>
        <v/>
      </c>
      <c r="X21" s="27" t="str">
        <f t="shared" si="16"/>
        <v/>
      </c>
      <c r="Y21" s="27" t="str">
        <f t="shared" si="16"/>
        <v/>
      </c>
      <c r="Z21" s="27" t="str">
        <f t="shared" si="16"/>
        <v/>
      </c>
      <c r="AA21" s="27" t="str">
        <f t="shared" si="16"/>
        <v/>
      </c>
      <c r="AB21" s="27" t="str">
        <f t="shared" si="16"/>
        <v/>
      </c>
      <c r="AC21" s="27" t="str">
        <f t="shared" si="16"/>
        <v/>
      </c>
      <c r="AD21" s="27" t="str">
        <f t="shared" si="16"/>
        <v/>
      </c>
      <c r="AE21" s="27" t="str">
        <f t="shared" si="16"/>
        <v/>
      </c>
      <c r="AF21" s="27" t="str">
        <f t="shared" si="16"/>
        <v/>
      </c>
      <c r="AG21" s="27" t="str">
        <f t="shared" si="16"/>
        <v/>
      </c>
      <c r="AH21" s="27" t="str">
        <f t="shared" si="16"/>
        <v/>
      </c>
      <c r="AI21" s="27" t="str">
        <f t="shared" si="16"/>
        <v/>
      </c>
    </row>
    <row r="22" spans="1:37" ht="20.100000000000001" customHeight="1">
      <c r="A22" s="32"/>
      <c r="B22" s="32"/>
      <c r="C22" s="32"/>
      <c r="D22" s="2" t="s">
        <v>48</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row>
    <row r="23" spans="1:37" ht="20.100000000000001" customHeight="1">
      <c r="A23" s="32"/>
      <c r="B23" s="32"/>
      <c r="C23" s="32"/>
      <c r="D23" s="2" t="s">
        <v>47</v>
      </c>
      <c r="E23" s="27" t="str">
        <f t="shared" ref="E23" si="17">IF(ISBLANK(E22)=TRUE,"",E22)</f>
        <v/>
      </c>
      <c r="F23" s="27" t="str">
        <f t="shared" ref="F23:AI23" si="18">IF(ISBLANK(F22)=TRUE,"",F22)</f>
        <v/>
      </c>
      <c r="G23" s="27" t="str">
        <f t="shared" si="18"/>
        <v/>
      </c>
      <c r="H23" s="27" t="str">
        <f t="shared" si="18"/>
        <v/>
      </c>
      <c r="I23" s="27" t="str">
        <f t="shared" si="18"/>
        <v/>
      </c>
      <c r="J23" s="27" t="str">
        <f t="shared" si="18"/>
        <v/>
      </c>
      <c r="K23" s="27" t="str">
        <f t="shared" si="18"/>
        <v/>
      </c>
      <c r="L23" s="27" t="str">
        <f t="shared" si="18"/>
        <v/>
      </c>
      <c r="M23" s="27" t="str">
        <f t="shared" si="18"/>
        <v/>
      </c>
      <c r="N23" s="27" t="str">
        <f t="shared" si="18"/>
        <v/>
      </c>
      <c r="O23" s="27" t="str">
        <f t="shared" si="18"/>
        <v/>
      </c>
      <c r="P23" s="27" t="str">
        <f t="shared" si="18"/>
        <v/>
      </c>
      <c r="Q23" s="27" t="str">
        <f t="shared" si="18"/>
        <v/>
      </c>
      <c r="R23" s="27" t="str">
        <f t="shared" si="18"/>
        <v/>
      </c>
      <c r="S23" s="27" t="str">
        <f t="shared" si="18"/>
        <v/>
      </c>
      <c r="T23" s="27" t="str">
        <f t="shared" si="18"/>
        <v/>
      </c>
      <c r="U23" s="27" t="str">
        <f t="shared" si="18"/>
        <v/>
      </c>
      <c r="V23" s="27" t="str">
        <f t="shared" si="18"/>
        <v/>
      </c>
      <c r="W23" s="27" t="str">
        <f t="shared" si="18"/>
        <v/>
      </c>
      <c r="X23" s="27" t="str">
        <f t="shared" si="18"/>
        <v/>
      </c>
      <c r="Y23" s="27" t="str">
        <f t="shared" si="18"/>
        <v/>
      </c>
      <c r="Z23" s="27" t="str">
        <f t="shared" si="18"/>
        <v/>
      </c>
      <c r="AA23" s="27" t="str">
        <f t="shared" si="18"/>
        <v/>
      </c>
      <c r="AB23" s="27" t="str">
        <f t="shared" si="18"/>
        <v/>
      </c>
      <c r="AC23" s="27" t="str">
        <f t="shared" si="18"/>
        <v/>
      </c>
      <c r="AD23" s="27" t="str">
        <f t="shared" si="18"/>
        <v/>
      </c>
      <c r="AE23" s="27" t="str">
        <f t="shared" si="18"/>
        <v/>
      </c>
      <c r="AF23" s="27" t="str">
        <f t="shared" si="18"/>
        <v/>
      </c>
      <c r="AG23" s="27" t="str">
        <f t="shared" si="18"/>
        <v/>
      </c>
      <c r="AH23" s="27" t="str">
        <f t="shared" si="18"/>
        <v/>
      </c>
      <c r="AI23" s="27" t="str">
        <f t="shared" si="18"/>
        <v/>
      </c>
    </row>
    <row r="24" spans="1:37" ht="20.100000000000001" customHeight="1">
      <c r="A24" s="32"/>
      <c r="B24" s="32"/>
      <c r="C24" s="32"/>
      <c r="D24" s="2" t="s">
        <v>48</v>
      </c>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row>
    <row r="25" spans="1:37" ht="20.100000000000001" customHeight="1">
      <c r="A25" s="32"/>
      <c r="B25" s="32"/>
      <c r="C25" s="32"/>
      <c r="D25" s="2" t="s">
        <v>47</v>
      </c>
      <c r="E25" s="27" t="str">
        <f t="shared" ref="E25" si="19">IF(ISBLANK(E24)=TRUE,"",E24)</f>
        <v/>
      </c>
      <c r="F25" s="27" t="str">
        <f t="shared" ref="F25:AI25" si="20">IF(ISBLANK(F24)=TRUE,"",F24)</f>
        <v/>
      </c>
      <c r="G25" s="27" t="str">
        <f t="shared" si="20"/>
        <v/>
      </c>
      <c r="H25" s="27" t="str">
        <f t="shared" si="20"/>
        <v/>
      </c>
      <c r="I25" s="27" t="str">
        <f t="shared" si="20"/>
        <v/>
      </c>
      <c r="J25" s="27" t="str">
        <f t="shared" si="20"/>
        <v/>
      </c>
      <c r="K25" s="27" t="str">
        <f t="shared" si="20"/>
        <v/>
      </c>
      <c r="L25" s="27" t="str">
        <f t="shared" si="20"/>
        <v/>
      </c>
      <c r="M25" s="27" t="str">
        <f t="shared" si="20"/>
        <v/>
      </c>
      <c r="N25" s="27" t="str">
        <f t="shared" si="20"/>
        <v/>
      </c>
      <c r="O25" s="27" t="str">
        <f t="shared" si="20"/>
        <v/>
      </c>
      <c r="P25" s="27" t="str">
        <f t="shared" si="20"/>
        <v/>
      </c>
      <c r="Q25" s="27" t="str">
        <f t="shared" si="20"/>
        <v/>
      </c>
      <c r="R25" s="27" t="str">
        <f t="shared" si="20"/>
        <v/>
      </c>
      <c r="S25" s="27" t="str">
        <f t="shared" si="20"/>
        <v/>
      </c>
      <c r="T25" s="27" t="str">
        <f t="shared" si="20"/>
        <v/>
      </c>
      <c r="U25" s="27" t="str">
        <f t="shared" si="20"/>
        <v/>
      </c>
      <c r="V25" s="27" t="str">
        <f t="shared" si="20"/>
        <v/>
      </c>
      <c r="W25" s="27" t="str">
        <f t="shared" si="20"/>
        <v/>
      </c>
      <c r="X25" s="27" t="str">
        <f t="shared" si="20"/>
        <v/>
      </c>
      <c r="Y25" s="27" t="str">
        <f t="shared" si="20"/>
        <v/>
      </c>
      <c r="Z25" s="27" t="str">
        <f t="shared" si="20"/>
        <v/>
      </c>
      <c r="AA25" s="27" t="str">
        <f t="shared" si="20"/>
        <v/>
      </c>
      <c r="AB25" s="27" t="str">
        <f t="shared" si="20"/>
        <v/>
      </c>
      <c r="AC25" s="27" t="str">
        <f t="shared" si="20"/>
        <v/>
      </c>
      <c r="AD25" s="27" t="str">
        <f t="shared" si="20"/>
        <v/>
      </c>
      <c r="AE25" s="27" t="str">
        <f t="shared" si="20"/>
        <v/>
      </c>
      <c r="AF25" s="27" t="str">
        <f t="shared" si="20"/>
        <v/>
      </c>
      <c r="AG25" s="27" t="str">
        <f t="shared" si="20"/>
        <v/>
      </c>
      <c r="AH25" s="27" t="str">
        <f t="shared" si="20"/>
        <v/>
      </c>
      <c r="AI25" s="27" t="str">
        <f t="shared" si="20"/>
        <v/>
      </c>
    </row>
    <row r="26" spans="1:37" ht="20.100000000000001" customHeight="1">
      <c r="A26" s="32"/>
      <c r="B26" s="32"/>
      <c r="C26" s="32"/>
      <c r="D26" s="2" t="s">
        <v>48</v>
      </c>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row>
    <row r="27" spans="1:37" ht="20.100000000000001" customHeight="1">
      <c r="A27" s="32"/>
      <c r="B27" s="32"/>
      <c r="C27" s="32"/>
      <c r="D27" s="2" t="s">
        <v>47</v>
      </c>
      <c r="E27" s="27" t="str">
        <f t="shared" ref="E27" si="21">IF(ISBLANK(E26)=TRUE,"",E26)</f>
        <v/>
      </c>
      <c r="F27" s="27" t="str">
        <f t="shared" ref="F27:AI27" si="22">IF(ISBLANK(F26)=TRUE,"",F26)</f>
        <v/>
      </c>
      <c r="G27" s="27" t="str">
        <f t="shared" si="22"/>
        <v/>
      </c>
      <c r="H27" s="27" t="str">
        <f t="shared" si="22"/>
        <v/>
      </c>
      <c r="I27" s="27" t="str">
        <f t="shared" si="22"/>
        <v/>
      </c>
      <c r="J27" s="27" t="str">
        <f t="shared" si="22"/>
        <v/>
      </c>
      <c r="K27" s="27" t="str">
        <f t="shared" si="22"/>
        <v/>
      </c>
      <c r="L27" s="27" t="str">
        <f t="shared" si="22"/>
        <v/>
      </c>
      <c r="M27" s="27" t="str">
        <f t="shared" si="22"/>
        <v/>
      </c>
      <c r="N27" s="27" t="str">
        <f t="shared" si="22"/>
        <v/>
      </c>
      <c r="O27" s="27" t="str">
        <f t="shared" si="22"/>
        <v/>
      </c>
      <c r="P27" s="27" t="str">
        <f t="shared" si="22"/>
        <v/>
      </c>
      <c r="Q27" s="27" t="str">
        <f t="shared" si="22"/>
        <v/>
      </c>
      <c r="R27" s="27" t="str">
        <f t="shared" si="22"/>
        <v/>
      </c>
      <c r="S27" s="27" t="str">
        <f t="shared" si="22"/>
        <v/>
      </c>
      <c r="T27" s="27" t="str">
        <f t="shared" si="22"/>
        <v/>
      </c>
      <c r="U27" s="27" t="str">
        <f t="shared" si="22"/>
        <v/>
      </c>
      <c r="V27" s="27" t="str">
        <f t="shared" si="22"/>
        <v/>
      </c>
      <c r="W27" s="27" t="str">
        <f t="shared" si="22"/>
        <v/>
      </c>
      <c r="X27" s="27" t="str">
        <f t="shared" si="22"/>
        <v/>
      </c>
      <c r="Y27" s="27" t="str">
        <f t="shared" si="22"/>
        <v/>
      </c>
      <c r="Z27" s="27" t="str">
        <f t="shared" si="22"/>
        <v/>
      </c>
      <c r="AA27" s="27" t="str">
        <f t="shared" si="22"/>
        <v/>
      </c>
      <c r="AB27" s="27" t="str">
        <f t="shared" si="22"/>
        <v/>
      </c>
      <c r="AC27" s="27" t="str">
        <f t="shared" si="22"/>
        <v/>
      </c>
      <c r="AD27" s="27" t="str">
        <f t="shared" si="22"/>
        <v/>
      </c>
      <c r="AE27" s="27" t="str">
        <f t="shared" si="22"/>
        <v/>
      </c>
      <c r="AF27" s="27" t="str">
        <f t="shared" si="22"/>
        <v/>
      </c>
      <c r="AG27" s="27" t="str">
        <f t="shared" si="22"/>
        <v/>
      </c>
      <c r="AH27" s="27" t="str">
        <f t="shared" si="22"/>
        <v/>
      </c>
      <c r="AI27" s="27" t="str">
        <f t="shared" si="22"/>
        <v/>
      </c>
    </row>
    <row r="28" spans="1:37" ht="20.100000000000001" customHeight="1">
      <c r="A28" s="32"/>
      <c r="B28" s="32"/>
      <c r="C28" s="32"/>
      <c r="D28" s="2" t="s">
        <v>48</v>
      </c>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row>
    <row r="29" spans="1:37" ht="20.100000000000001" customHeight="1">
      <c r="A29" s="32"/>
      <c r="B29" s="32"/>
      <c r="C29" s="32"/>
      <c r="D29" s="2" t="s">
        <v>47</v>
      </c>
      <c r="E29" s="27" t="str">
        <f t="shared" ref="E29" si="23">IF(ISBLANK(E28)=TRUE,"",E28)</f>
        <v/>
      </c>
      <c r="F29" s="27" t="str">
        <f t="shared" ref="F29:AI29" si="24">IF(ISBLANK(F28)=TRUE,"",F28)</f>
        <v/>
      </c>
      <c r="G29" s="27" t="str">
        <f t="shared" si="24"/>
        <v/>
      </c>
      <c r="H29" s="27" t="str">
        <f t="shared" si="24"/>
        <v/>
      </c>
      <c r="I29" s="27" t="str">
        <f t="shared" si="24"/>
        <v/>
      </c>
      <c r="J29" s="27" t="str">
        <f t="shared" si="24"/>
        <v/>
      </c>
      <c r="K29" s="27" t="str">
        <f t="shared" si="24"/>
        <v/>
      </c>
      <c r="L29" s="27" t="str">
        <f t="shared" si="24"/>
        <v/>
      </c>
      <c r="M29" s="27" t="str">
        <f t="shared" si="24"/>
        <v/>
      </c>
      <c r="N29" s="27" t="str">
        <f t="shared" si="24"/>
        <v/>
      </c>
      <c r="O29" s="27" t="str">
        <f t="shared" si="24"/>
        <v/>
      </c>
      <c r="P29" s="27" t="str">
        <f t="shared" si="24"/>
        <v/>
      </c>
      <c r="Q29" s="27" t="str">
        <f t="shared" si="24"/>
        <v/>
      </c>
      <c r="R29" s="27" t="str">
        <f t="shared" si="24"/>
        <v/>
      </c>
      <c r="S29" s="27" t="str">
        <f t="shared" si="24"/>
        <v/>
      </c>
      <c r="T29" s="27" t="str">
        <f t="shared" si="24"/>
        <v/>
      </c>
      <c r="U29" s="27" t="str">
        <f t="shared" si="24"/>
        <v/>
      </c>
      <c r="V29" s="27" t="str">
        <f t="shared" si="24"/>
        <v/>
      </c>
      <c r="W29" s="27" t="str">
        <f t="shared" si="24"/>
        <v/>
      </c>
      <c r="X29" s="27" t="str">
        <f t="shared" si="24"/>
        <v/>
      </c>
      <c r="Y29" s="27" t="str">
        <f t="shared" si="24"/>
        <v/>
      </c>
      <c r="Z29" s="27" t="str">
        <f t="shared" si="24"/>
        <v/>
      </c>
      <c r="AA29" s="27" t="str">
        <f t="shared" si="24"/>
        <v/>
      </c>
      <c r="AB29" s="27" t="str">
        <f t="shared" si="24"/>
        <v/>
      </c>
      <c r="AC29" s="27" t="str">
        <f t="shared" si="24"/>
        <v/>
      </c>
      <c r="AD29" s="27" t="str">
        <f t="shared" si="24"/>
        <v/>
      </c>
      <c r="AE29" s="27" t="str">
        <f t="shared" si="24"/>
        <v/>
      </c>
      <c r="AF29" s="27" t="str">
        <f t="shared" si="24"/>
        <v/>
      </c>
      <c r="AG29" s="27" t="str">
        <f t="shared" si="24"/>
        <v/>
      </c>
      <c r="AH29" s="27" t="str">
        <f t="shared" si="24"/>
        <v/>
      </c>
      <c r="AI29" s="27" t="str">
        <f t="shared" si="24"/>
        <v/>
      </c>
    </row>
    <row r="30" spans="1:37" ht="20.100000000000001" customHeight="1" thickBot="1">
      <c r="A30" s="32"/>
      <c r="B30" s="32"/>
      <c r="C30" s="32"/>
      <c r="D30" s="2" t="s">
        <v>48</v>
      </c>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row>
    <row r="31" spans="1:37" ht="24.95" customHeight="1" thickBot="1">
      <c r="A31" s="32"/>
      <c r="B31" s="32"/>
      <c r="C31" s="32"/>
      <c r="D31" s="198" t="s">
        <v>49</v>
      </c>
      <c r="E31" s="185">
        <f>ROUND(SUM(Total_Day1),2)</f>
        <v>0</v>
      </c>
      <c r="F31" s="199">
        <f>ROUND(SUM(Total_Day2),2)</f>
        <v>0</v>
      </c>
      <c r="G31" s="185">
        <f>ROUND(SUM(Total_Day3),2)</f>
        <v>0</v>
      </c>
      <c r="H31" s="199">
        <f>ROUND(SUM(Total_Day4),2)</f>
        <v>0</v>
      </c>
      <c r="I31" s="185">
        <f>ROUND(SUM(Total_Day5),2)</f>
        <v>0</v>
      </c>
      <c r="J31" s="199">
        <f>ROUND(SUM(Total_Day6),2)</f>
        <v>0</v>
      </c>
      <c r="K31" s="185">
        <f>ROUND(SUM(Total_Day7),2)</f>
        <v>0</v>
      </c>
      <c r="L31" s="199">
        <f>ROUND(SUM(Total_Day8),2)</f>
        <v>0</v>
      </c>
      <c r="M31" s="185">
        <f>ROUND(SUM(Total_Day9),2)</f>
        <v>0</v>
      </c>
      <c r="N31" s="199">
        <f>ROUND(SUM(Total_Day10),2)</f>
        <v>0</v>
      </c>
      <c r="O31" s="185">
        <f>ROUND(SUM(Total_Day11),2)</f>
        <v>0</v>
      </c>
      <c r="P31" s="199">
        <f>ROUND(SUM(Total_Day12),2)</f>
        <v>0</v>
      </c>
      <c r="Q31" s="185">
        <f>ROUND(SUM(Total_Day13),2)</f>
        <v>0</v>
      </c>
      <c r="R31" s="199">
        <f>ROUND(SUM(Total_Day14),2)</f>
        <v>0</v>
      </c>
      <c r="S31" s="185">
        <f>ROUND(SUM(Total_Day15),2)</f>
        <v>0</v>
      </c>
      <c r="T31" s="199">
        <f>ROUND(SUM(Total_Day16),2)</f>
        <v>0</v>
      </c>
      <c r="U31" s="185">
        <f>ROUND(SUM(Total_Day17),2)</f>
        <v>0</v>
      </c>
      <c r="V31" s="199">
        <f>ROUND(SUM(Total_Day18),2)</f>
        <v>0</v>
      </c>
      <c r="W31" s="185">
        <f>ROUND(SUM(Total_Day19),2)</f>
        <v>0</v>
      </c>
      <c r="X31" s="199">
        <f>ROUND(SUM(Total_Day20),2)</f>
        <v>0</v>
      </c>
      <c r="Y31" s="185">
        <f>ROUND(SUM(Total_Day21),2)</f>
        <v>0</v>
      </c>
      <c r="Z31" s="199">
        <f>ROUND(SUM(Total_Day22),2)</f>
        <v>0</v>
      </c>
      <c r="AA31" s="185">
        <f>ROUND(SUM(Total_Day23),2)</f>
        <v>0</v>
      </c>
      <c r="AB31" s="199">
        <f>ROUND(SUM(Total_Day24),2)</f>
        <v>0</v>
      </c>
      <c r="AC31" s="185">
        <f>ROUND(SUM(Total_Day25),2)</f>
        <v>0</v>
      </c>
      <c r="AD31" s="199">
        <f>ROUND(SUM(Total_Day26),2)</f>
        <v>0</v>
      </c>
      <c r="AE31" s="185">
        <f>ROUND(SUM(Total_Day27),2)</f>
        <v>0</v>
      </c>
      <c r="AF31" s="199">
        <f>ROUND(SUM(Total_Day28),2)</f>
        <v>0</v>
      </c>
      <c r="AG31" s="185">
        <f>ROUND(SUM(Total_Day29),2)</f>
        <v>0</v>
      </c>
      <c r="AH31" s="199">
        <f>ROUND(SUM(Total_Day30),2)</f>
        <v>0</v>
      </c>
      <c r="AI31" s="186">
        <f>ROUND(SUM(Total_Day31),2)</f>
        <v>0</v>
      </c>
    </row>
    <row r="32" spans="1:37" ht="20.100000000000001" customHeight="1" thickTop="1">
      <c r="A32" s="32"/>
      <c r="B32" s="32"/>
      <c r="C32" s="32"/>
      <c r="D32" s="411" t="s">
        <v>234</v>
      </c>
      <c r="E32" s="412"/>
      <c r="F32" s="412"/>
      <c r="G32" s="412"/>
      <c r="H32" s="369" t="s">
        <v>235</v>
      </c>
      <c r="I32" s="370"/>
      <c r="J32" s="370"/>
      <c r="K32" s="370"/>
      <c r="L32" s="370"/>
      <c r="M32" s="370"/>
      <c r="N32" s="370"/>
      <c r="O32" s="370"/>
      <c r="P32" s="370"/>
      <c r="Q32" s="370"/>
      <c r="R32" s="370"/>
      <c r="S32" s="370"/>
      <c r="T32" s="370"/>
      <c r="U32" s="370"/>
      <c r="V32" s="370"/>
      <c r="W32" s="370"/>
      <c r="X32" s="397" t="s">
        <v>246</v>
      </c>
      <c r="Y32" s="398"/>
      <c r="Z32" s="399"/>
      <c r="AA32" s="400"/>
      <c r="AB32" s="371" t="s">
        <v>372</v>
      </c>
      <c r="AC32" s="372"/>
      <c r="AD32" s="372"/>
      <c r="AE32" s="372"/>
      <c r="AF32" s="372"/>
      <c r="AG32" s="372"/>
      <c r="AH32" s="373"/>
      <c r="AI32" s="373"/>
      <c r="AK32" s="321"/>
    </row>
    <row r="33" spans="1:35" ht="20.100000000000001" customHeight="1">
      <c r="A33" s="32"/>
      <c r="B33" s="32"/>
      <c r="C33" s="32"/>
      <c r="D33" s="28" t="s">
        <v>77</v>
      </c>
      <c r="E33" s="98"/>
      <c r="F33" s="29"/>
      <c r="G33" s="97"/>
      <c r="H33" s="97"/>
      <c r="I33" s="97"/>
      <c r="J33" s="97"/>
      <c r="K33" s="97"/>
      <c r="L33" s="97"/>
      <c r="M33" s="97"/>
      <c r="N33" s="97"/>
      <c r="O33" s="97"/>
      <c r="T33" s="374"/>
      <c r="U33" s="375"/>
      <c r="V33" s="375"/>
      <c r="W33" s="375"/>
      <c r="X33" s="375"/>
      <c r="Y33" s="376"/>
      <c r="Z33" s="386"/>
      <c r="AA33" s="375"/>
      <c r="AB33" s="375"/>
      <c r="AC33" s="388" t="s">
        <v>256</v>
      </c>
      <c r="AD33" s="389"/>
      <c r="AE33" s="389"/>
      <c r="AF33" s="390"/>
      <c r="AG33" s="383" t="s">
        <v>255</v>
      </c>
      <c r="AH33" s="379"/>
      <c r="AI33" s="380"/>
    </row>
    <row r="34" spans="1:35" ht="20.100000000000001" customHeight="1" thickBot="1">
      <c r="A34" s="32"/>
      <c r="B34" s="32"/>
      <c r="C34" s="32"/>
      <c r="D34" s="29"/>
      <c r="E34" s="30"/>
      <c r="F34" s="30"/>
      <c r="G34" s="30"/>
      <c r="H34" s="30"/>
      <c r="I34" s="30"/>
      <c r="J34" s="29"/>
      <c r="K34" s="30"/>
      <c r="L34" s="30"/>
      <c r="M34" s="30"/>
      <c r="N34" s="30"/>
      <c r="O34" s="30"/>
      <c r="P34" s="30"/>
      <c r="Q34" s="31"/>
      <c r="R34" s="30"/>
      <c r="S34" s="30"/>
      <c r="T34" s="377"/>
      <c r="U34" s="377"/>
      <c r="V34" s="377"/>
      <c r="W34" s="377"/>
      <c r="X34" s="377"/>
      <c r="Y34" s="378"/>
      <c r="Z34" s="387"/>
      <c r="AA34" s="377"/>
      <c r="AB34" s="377"/>
      <c r="AC34" s="391"/>
      <c r="AD34" s="392"/>
      <c r="AE34" s="392"/>
      <c r="AF34" s="393"/>
      <c r="AG34" s="384"/>
      <c r="AH34" s="381"/>
      <c r="AI34" s="382"/>
    </row>
    <row r="35" spans="1:35" ht="20.100000000000001" customHeight="1">
      <c r="C35" s="32"/>
      <c r="D35" s="31"/>
      <c r="E35" s="30"/>
      <c r="F35" s="30"/>
      <c r="G35" s="30"/>
      <c r="H35" s="30"/>
      <c r="I35" s="30"/>
      <c r="J35" s="30"/>
      <c r="K35" s="32"/>
      <c r="L35" s="32"/>
      <c r="M35" s="32"/>
      <c r="N35" s="32"/>
      <c r="O35" s="32"/>
      <c r="P35" s="33"/>
      <c r="Q35" s="33"/>
      <c r="R35" s="33"/>
      <c r="S35" s="33"/>
      <c r="T35" s="355" t="s">
        <v>9</v>
      </c>
      <c r="U35" s="347"/>
      <c r="V35" s="347"/>
      <c r="W35" s="347"/>
      <c r="X35" s="347"/>
      <c r="Y35" s="356"/>
      <c r="Z35" s="346" t="s">
        <v>3</v>
      </c>
      <c r="AA35" s="347"/>
      <c r="AB35" s="347"/>
      <c r="AC35" s="391"/>
      <c r="AD35" s="392"/>
      <c r="AE35" s="392"/>
      <c r="AF35" s="393"/>
      <c r="AG35" s="384"/>
      <c r="AH35" s="357"/>
      <c r="AI35" s="358"/>
    </row>
    <row r="36" spans="1:35" ht="20.100000000000001" customHeight="1" thickBot="1">
      <c r="C36" s="32"/>
      <c r="D36" s="31"/>
      <c r="E36" s="30"/>
      <c r="F36" s="30"/>
      <c r="G36" s="30"/>
      <c r="H36" s="30"/>
      <c r="I36" s="30"/>
      <c r="J36" s="30"/>
      <c r="K36" s="32"/>
      <c r="L36" s="32"/>
      <c r="M36" s="32"/>
      <c r="N36" s="32"/>
      <c r="O36" s="32"/>
      <c r="P36" s="33"/>
      <c r="Q36" s="33"/>
      <c r="R36" s="33"/>
      <c r="S36" s="33"/>
      <c r="T36" s="352" t="s">
        <v>225</v>
      </c>
      <c r="U36" s="353"/>
      <c r="V36" s="353"/>
      <c r="W36" s="353"/>
      <c r="X36" s="353"/>
      <c r="Y36" s="353"/>
      <c r="Z36" s="353"/>
      <c r="AA36" s="353"/>
      <c r="AB36" s="354"/>
      <c r="AC36" s="394"/>
      <c r="AD36" s="395"/>
      <c r="AE36" s="395"/>
      <c r="AF36" s="396"/>
      <c r="AG36" s="385"/>
      <c r="AH36" s="367"/>
      <c r="AI36" s="368"/>
    </row>
    <row r="37" spans="1:35" ht="20.100000000000001" customHeight="1" thickTop="1" thickBot="1">
      <c r="C37" s="32"/>
      <c r="D37" s="31"/>
      <c r="E37" s="30"/>
      <c r="F37" s="30"/>
      <c r="G37" s="30"/>
      <c r="H37" s="30"/>
      <c r="I37" s="30"/>
      <c r="J37" s="30"/>
      <c r="T37" s="40"/>
      <c r="U37" s="40"/>
      <c r="V37" s="40"/>
      <c r="W37" s="40"/>
      <c r="X37" s="40"/>
      <c r="Y37" s="41"/>
      <c r="Z37" s="39"/>
      <c r="AA37" s="40"/>
      <c r="AB37" s="40"/>
      <c r="AC37" s="343" t="s">
        <v>50</v>
      </c>
      <c r="AD37" s="344"/>
      <c r="AE37" s="344"/>
      <c r="AF37" s="345"/>
      <c r="AG37" s="351">
        <f>'Everyday Calc'!AG18</f>
        <v>0</v>
      </c>
      <c r="AH37" s="351"/>
      <c r="AI37" s="351"/>
    </row>
    <row r="38" spans="1:35" ht="20.100000000000001" customHeight="1" thickTop="1">
      <c r="D38" s="30"/>
      <c r="E38" s="30"/>
      <c r="F38" s="30"/>
      <c r="G38" s="30"/>
      <c r="H38" s="30"/>
      <c r="I38" s="30"/>
      <c r="J38" s="30"/>
      <c r="T38" s="355" t="s">
        <v>10</v>
      </c>
      <c r="U38" s="347"/>
      <c r="V38" s="347"/>
      <c r="W38" s="347"/>
      <c r="X38" s="347"/>
      <c r="Y38" s="356"/>
      <c r="Z38" s="346" t="s">
        <v>3</v>
      </c>
      <c r="AA38" s="347"/>
      <c r="AB38" s="347"/>
      <c r="AC38" s="348" t="s">
        <v>51</v>
      </c>
      <c r="AD38" s="349"/>
      <c r="AE38" s="349"/>
      <c r="AF38" s="350"/>
      <c r="AG38" s="340">
        <f>ROUND(AG37*Rate_IRS,2)</f>
        <v>0</v>
      </c>
      <c r="AH38" s="341"/>
      <c r="AI38" s="342"/>
    </row>
    <row r="39" spans="1:35" ht="20.100000000000001" customHeight="1">
      <c r="K39" s="51"/>
    </row>
  </sheetData>
  <sheetProtection algorithmName="SHA-512" hashValue="HtJCtgd0eiNpVjwv78uZtgSOcoy5FUdLP6dTqr5UgTTlmPeK1ackJJguwltGI2r5kEzDSSNx08LEMMaO/q6FTA==" saltValue="gyI4riNaHap3esyAPuvuRQ==" spinCount="100000" sheet="1" selectLockedCells="1"/>
  <mergeCells count="34">
    <mergeCell ref="D32:G32"/>
    <mergeCell ref="Z3:AA3"/>
    <mergeCell ref="Q3:R3"/>
    <mergeCell ref="S3:V3"/>
    <mergeCell ref="W3:Y3"/>
    <mergeCell ref="D2:M2"/>
    <mergeCell ref="H3:P3"/>
    <mergeCell ref="P1:X1"/>
    <mergeCell ref="D1:M1"/>
    <mergeCell ref="D3:G3"/>
    <mergeCell ref="AB32:AI32"/>
    <mergeCell ref="T33:Y34"/>
    <mergeCell ref="AH33:AI33"/>
    <mergeCell ref="AH34:AI34"/>
    <mergeCell ref="AG33:AG36"/>
    <mergeCell ref="Z33:AB34"/>
    <mergeCell ref="AC33:AF36"/>
    <mergeCell ref="X32:AA32"/>
    <mergeCell ref="B1:C1"/>
    <mergeCell ref="AG38:AI38"/>
    <mergeCell ref="AC37:AF37"/>
    <mergeCell ref="Z35:AB35"/>
    <mergeCell ref="Z38:AB38"/>
    <mergeCell ref="AC38:AF38"/>
    <mergeCell ref="AG37:AI37"/>
    <mergeCell ref="T36:AB36"/>
    <mergeCell ref="T35:Y35"/>
    <mergeCell ref="T38:Y38"/>
    <mergeCell ref="AH35:AI35"/>
    <mergeCell ref="AI1:AI3"/>
    <mergeCell ref="AE3:AH3"/>
    <mergeCell ref="AB3:AD3"/>
    <mergeCell ref="AH36:AI36"/>
    <mergeCell ref="H32:W32"/>
  </mergeCells>
  <phoneticPr fontId="2" type="noConversion"/>
  <dataValidations xWindow="295" yWindow="317" count="5">
    <dataValidation showInputMessage="1" showErrorMessage="1" errorTitle="Warning Message" error="_x000d_Data entered is invalid, please re-enter data." sqref="E31:AI31 E27:AI27 E17:AI17 E13:AI13 E11:AI11 E9:AI9 E7:AI7 E19:AI19 E25:AI25 E21:AI21 E23:AI23 E29:AI29 E15:AI15"/>
    <dataValidation type="list" showInputMessage="1" showErrorMessage="1" errorTitle="Warning Message" error="_x000d_Data entered is invalid, please re-enter data." promptTitle="Please Select a Start Location" sqref="E8:AI8 E22:AI22 E10:AI10 E16:AI16 E14:AI14 E12:AI12 E20:AI20 E18:AI18 E28:AI28 E24:AI24 E26:AI26 E5:AI6 E30:AI30">
      <formula1>Choose_Destination</formula1>
    </dataValidation>
    <dataValidation allowBlank="1" showInputMessage="1" showErrorMessage="1" prompt="_x000a_DID YOU REMEMBER TO PLACE A P.O. PRIOR TO THIS EXPENSE?_x000a__x000a_PLEASE NOTE, EXPENSES ARE NOT REIMBURSABLE IF A VALID P.O.WAS NOT IN PLACE FIRST." sqref="H3:P3"/>
    <dataValidation allowBlank="1" showErrorMessage="1" prompt="DID YOU REMEMBER TO PLACE A P.O. PRIOR TO THIS EXPENSE?_x000a__x000a_PLEASE NOTE, EXPENSES ARE NOT REIMBURSABLE IF A P.O.WAS NOT IN PLACE FIRST." sqref="AH33:AH36"/>
    <dataValidation type="list" showInputMessage="1" showErrorMessage="1" error="Choose valid month from dropdown" prompt="Choose month from dropdown" sqref="Z3:AA3">
      <formula1>Choose_Month</formula1>
    </dataValidation>
  </dataValidations>
  <hyperlinks>
    <hyperlink ref="D32:G32" r:id="rId1" display="Link to IRS Mileage Publication"/>
  </hyperlinks>
  <printOptions horizontalCentered="1"/>
  <pageMargins left="0.25" right="0.25" top="0.25" bottom="0.25" header="0" footer="0"/>
  <pageSetup paperSize="5" scale="7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R32"/>
  <sheetViews>
    <sheetView showGridLines="0" showRowColHeaders="0" zoomScale="110" zoomScaleNormal="110" zoomScalePageLayoutView="140" workbookViewId="0">
      <selection activeCell="P19" sqref="P19:Q19"/>
    </sheetView>
  </sheetViews>
  <sheetFormatPr defaultColWidth="8.85546875" defaultRowHeight="20.100000000000001" customHeight="1"/>
  <cols>
    <col min="1" max="1" width="3.7109375" style="8" customWidth="1"/>
    <col min="2" max="2" width="30.7109375" style="8" customWidth="1"/>
    <col min="3" max="3" width="3.7109375" style="8" customWidth="1"/>
    <col min="4" max="4" width="8.7109375" style="8" customWidth="1"/>
    <col min="5" max="5" width="4.7109375" style="8" customWidth="1"/>
    <col min="6" max="6" width="6.7109375" style="8" customWidth="1"/>
    <col min="7" max="7" width="25.7109375" style="8" customWidth="1"/>
    <col min="8" max="8" width="12.7109375" style="8" customWidth="1"/>
    <col min="9" max="9" width="0.85546875" style="8" customWidth="1"/>
    <col min="10" max="10" width="8.7109375" style="8" customWidth="1"/>
    <col min="11" max="11" width="4.7109375" style="8" customWidth="1"/>
    <col min="12" max="12" width="6.7109375" style="8" customWidth="1"/>
    <col min="13" max="13" width="25.7109375" style="8" customWidth="1"/>
    <col min="14" max="14" width="12.7109375" style="8" customWidth="1"/>
    <col min="15" max="15" width="0.85546875" style="8" customWidth="1"/>
    <col min="16" max="16" width="14.7109375" style="8" customWidth="1"/>
    <col min="17" max="17" width="13.7109375" style="8" customWidth="1"/>
    <col min="18" max="18" width="3.7109375" style="8" customWidth="1"/>
    <col min="19" max="16384" width="8.85546875" style="8"/>
  </cols>
  <sheetData>
    <row r="1" spans="1:18" ht="20.100000000000001" customHeight="1">
      <c r="A1" s="216"/>
      <c r="B1" s="216"/>
      <c r="C1" s="216"/>
      <c r="D1" s="315" t="s">
        <v>124</v>
      </c>
      <c r="E1" s="90"/>
      <c r="F1" s="66"/>
      <c r="G1" s="66"/>
      <c r="H1" s="417" t="str">
        <f>'Everyday Mileage Report'!P1</f>
        <v>Worksheet revised on January 6, 2025</v>
      </c>
      <c r="I1" s="417"/>
      <c r="J1" s="417"/>
      <c r="K1" s="417"/>
      <c r="L1" s="417"/>
      <c r="M1" s="417"/>
      <c r="N1" s="66"/>
      <c r="O1" s="66"/>
      <c r="P1" s="66"/>
      <c r="Q1" s="68" t="s">
        <v>232</v>
      </c>
      <c r="R1" s="442" t="str">
        <f>IF(ISBLANK(F3)=TRUE,"",F3)</f>
        <v/>
      </c>
    </row>
    <row r="2" spans="1:18" ht="20.100000000000001" customHeight="1" thickBot="1">
      <c r="A2" s="216"/>
      <c r="B2" s="216"/>
      <c r="C2" s="216"/>
      <c r="D2" s="312" t="s">
        <v>363</v>
      </c>
      <c r="E2" s="69"/>
      <c r="F2" s="70"/>
      <c r="G2" s="70"/>
      <c r="H2" s="70"/>
      <c r="I2" s="70"/>
      <c r="J2" s="70"/>
      <c r="K2" s="70"/>
      <c r="L2" s="70"/>
      <c r="M2" s="70"/>
      <c r="N2" s="70"/>
      <c r="O2" s="70"/>
      <c r="P2" s="70"/>
      <c r="Q2" s="313" t="str">
        <f>'Everyday Mileage Report'!AH2</f>
        <v>FOR TRAVEL BETWEEN JAN 1 AND JUN 30, 2025</v>
      </c>
      <c r="R2" s="442"/>
    </row>
    <row r="3" spans="1:18" ht="20.100000000000001" customHeight="1" thickTop="1">
      <c r="A3" s="216"/>
      <c r="B3" s="216"/>
      <c r="C3" s="216"/>
      <c r="D3" s="477" t="s">
        <v>62</v>
      </c>
      <c r="E3" s="477"/>
      <c r="F3" s="422"/>
      <c r="G3" s="423"/>
      <c r="H3" s="423"/>
      <c r="I3" s="424"/>
      <c r="J3" s="467" t="s">
        <v>1</v>
      </c>
      <c r="K3" s="478"/>
      <c r="L3" s="422"/>
      <c r="M3" s="449"/>
      <c r="N3" s="467" t="s">
        <v>2</v>
      </c>
      <c r="O3" s="468"/>
      <c r="P3" s="473">
        <f ca="1">NOW()</f>
        <v>45663.490395138891</v>
      </c>
      <c r="Q3" s="473"/>
      <c r="R3" s="442"/>
    </row>
    <row r="4" spans="1:18" ht="20.100000000000001" customHeight="1" thickBot="1">
      <c r="D4" s="71"/>
      <c r="E4" s="71"/>
      <c r="F4" s="71"/>
      <c r="G4" s="71"/>
      <c r="H4" s="71"/>
      <c r="I4" s="71"/>
      <c r="J4" s="71"/>
      <c r="K4" s="71"/>
      <c r="L4" s="71"/>
      <c r="M4" s="71"/>
      <c r="N4" s="71"/>
      <c r="O4" s="304"/>
      <c r="P4" s="435" t="s">
        <v>367</v>
      </c>
      <c r="Q4" s="435"/>
      <c r="R4" s="442"/>
    </row>
    <row r="5" spans="1:18" ht="20.100000000000001" customHeight="1" thickTop="1">
      <c r="D5" s="434" t="s">
        <v>161</v>
      </c>
      <c r="E5" s="434"/>
      <c r="F5" s="429" t="s">
        <v>80</v>
      </c>
      <c r="G5" s="429"/>
      <c r="H5" s="65" t="s">
        <v>156</v>
      </c>
      <c r="I5" s="54"/>
      <c r="J5" s="433" t="s">
        <v>161</v>
      </c>
      <c r="K5" s="434"/>
      <c r="L5" s="429" t="s">
        <v>80</v>
      </c>
      <c r="M5" s="429"/>
      <c r="N5" s="65" t="s">
        <v>156</v>
      </c>
      <c r="O5" s="54"/>
      <c r="P5" s="319" t="s">
        <v>368</v>
      </c>
      <c r="Q5" s="23"/>
      <c r="R5" s="442"/>
    </row>
    <row r="6" spans="1:18" ht="20.100000000000001" customHeight="1" thickBot="1">
      <c r="D6" s="425" t="s">
        <v>4</v>
      </c>
      <c r="E6" s="426"/>
      <c r="F6" s="427" t="s">
        <v>162</v>
      </c>
      <c r="G6" s="428"/>
      <c r="H6" s="99" t="s">
        <v>157</v>
      </c>
      <c r="I6" s="55"/>
      <c r="J6" s="432" t="s">
        <v>4</v>
      </c>
      <c r="K6" s="426"/>
      <c r="L6" s="465" t="s">
        <v>162</v>
      </c>
      <c r="M6" s="466"/>
      <c r="N6" s="99" t="s">
        <v>157</v>
      </c>
      <c r="O6" s="55"/>
      <c r="P6" s="93" t="s">
        <v>154</v>
      </c>
      <c r="Q6" s="94" t="s">
        <v>155</v>
      </c>
      <c r="R6" s="442"/>
    </row>
    <row r="7" spans="1:18" ht="20.100000000000001" customHeight="1" thickTop="1">
      <c r="D7" s="440"/>
      <c r="E7" s="441"/>
      <c r="F7" s="22" t="s">
        <v>5</v>
      </c>
      <c r="G7" s="200"/>
      <c r="H7" s="438"/>
      <c r="I7" s="56"/>
      <c r="J7" s="440"/>
      <c r="K7" s="441"/>
      <c r="L7" s="22" t="s">
        <v>5</v>
      </c>
      <c r="M7" s="200"/>
      <c r="N7" s="438"/>
      <c r="O7" s="56"/>
      <c r="P7" s="206"/>
      <c r="Q7" s="226"/>
      <c r="R7" s="443"/>
    </row>
    <row r="8" spans="1:18" ht="20.100000000000001" customHeight="1" thickBot="1">
      <c r="D8" s="326" t="s">
        <v>271</v>
      </c>
      <c r="E8" s="327" t="s">
        <v>274</v>
      </c>
      <c r="F8" s="210" t="s">
        <v>6</v>
      </c>
      <c r="G8" s="211"/>
      <c r="H8" s="439"/>
      <c r="I8" s="290"/>
      <c r="J8" s="288" t="s">
        <v>271</v>
      </c>
      <c r="K8" s="289"/>
      <c r="L8" s="210" t="s">
        <v>6</v>
      </c>
      <c r="M8" s="211"/>
      <c r="N8" s="439"/>
      <c r="O8" s="57"/>
      <c r="P8" s="207"/>
      <c r="Q8" s="227"/>
      <c r="R8" s="443"/>
    </row>
    <row r="9" spans="1:18" ht="20.100000000000001" customHeight="1">
      <c r="D9" s="420"/>
      <c r="E9" s="421"/>
      <c r="F9" s="35" t="s">
        <v>5</v>
      </c>
      <c r="G9" s="202"/>
      <c r="H9" s="430"/>
      <c r="I9" s="58"/>
      <c r="J9" s="420"/>
      <c r="K9" s="421"/>
      <c r="L9" s="35" t="s">
        <v>5</v>
      </c>
      <c r="M9" s="202"/>
      <c r="N9" s="430"/>
      <c r="O9" s="58"/>
      <c r="P9" s="208"/>
      <c r="Q9" s="228"/>
    </row>
    <row r="10" spans="1:18" ht="20.100000000000001" customHeight="1" thickBot="1">
      <c r="D10" s="288" t="s">
        <v>271</v>
      </c>
      <c r="E10" s="289" t="s">
        <v>274</v>
      </c>
      <c r="F10" s="36" t="s">
        <v>6</v>
      </c>
      <c r="G10" s="201"/>
      <c r="H10" s="431"/>
      <c r="I10" s="290"/>
      <c r="J10" s="288" t="s">
        <v>271</v>
      </c>
      <c r="K10" s="289"/>
      <c r="L10" s="36" t="s">
        <v>6</v>
      </c>
      <c r="M10" s="201"/>
      <c r="N10" s="431"/>
      <c r="O10" s="57"/>
      <c r="P10" s="207"/>
      <c r="Q10" s="227"/>
    </row>
    <row r="11" spans="1:18" ht="20.100000000000001" customHeight="1">
      <c r="D11" s="420"/>
      <c r="E11" s="421"/>
      <c r="F11" s="35" t="s">
        <v>5</v>
      </c>
      <c r="G11" s="202"/>
      <c r="H11" s="430"/>
      <c r="I11" s="58"/>
      <c r="J11" s="420"/>
      <c r="K11" s="421"/>
      <c r="L11" s="35" t="s">
        <v>5</v>
      </c>
      <c r="M11" s="203"/>
      <c r="N11" s="430"/>
      <c r="O11" s="58"/>
      <c r="P11" s="208"/>
      <c r="Q11" s="228"/>
    </row>
    <row r="12" spans="1:18" ht="20.100000000000001" customHeight="1" thickBot="1">
      <c r="D12" s="288" t="s">
        <v>271</v>
      </c>
      <c r="E12" s="289" t="s">
        <v>274</v>
      </c>
      <c r="F12" s="36" t="s">
        <v>6</v>
      </c>
      <c r="G12" s="201"/>
      <c r="H12" s="431"/>
      <c r="I12" s="290"/>
      <c r="J12" s="288" t="s">
        <v>271</v>
      </c>
      <c r="K12" s="289"/>
      <c r="L12" s="36" t="s">
        <v>6</v>
      </c>
      <c r="M12" s="204"/>
      <c r="N12" s="431"/>
      <c r="O12" s="57"/>
      <c r="P12" s="207"/>
      <c r="Q12" s="227"/>
    </row>
    <row r="13" spans="1:18" ht="20.100000000000001" customHeight="1">
      <c r="D13" s="420"/>
      <c r="E13" s="421"/>
      <c r="F13" s="35" t="s">
        <v>5</v>
      </c>
      <c r="G13" s="202"/>
      <c r="H13" s="430"/>
      <c r="I13" s="58"/>
      <c r="J13" s="420"/>
      <c r="K13" s="421"/>
      <c r="L13" s="35" t="s">
        <v>5</v>
      </c>
      <c r="M13" s="203"/>
      <c r="N13" s="430"/>
      <c r="O13" s="58"/>
      <c r="P13" s="208"/>
      <c r="Q13" s="228"/>
    </row>
    <row r="14" spans="1:18" ht="20.100000000000001" customHeight="1" thickBot="1">
      <c r="D14" s="288" t="s">
        <v>271</v>
      </c>
      <c r="E14" s="289" t="s">
        <v>274</v>
      </c>
      <c r="F14" s="36" t="s">
        <v>6</v>
      </c>
      <c r="G14" s="201"/>
      <c r="H14" s="431"/>
      <c r="I14" s="290"/>
      <c r="J14" s="288" t="s">
        <v>271</v>
      </c>
      <c r="K14" s="289"/>
      <c r="L14" s="36" t="s">
        <v>6</v>
      </c>
      <c r="M14" s="204"/>
      <c r="N14" s="431"/>
      <c r="O14" s="57"/>
      <c r="P14" s="207"/>
      <c r="Q14" s="227"/>
    </row>
    <row r="15" spans="1:18" ht="20.100000000000001" customHeight="1">
      <c r="D15" s="420"/>
      <c r="E15" s="421"/>
      <c r="F15" s="35" t="s">
        <v>5</v>
      </c>
      <c r="G15" s="225"/>
      <c r="H15" s="430"/>
      <c r="I15" s="58"/>
      <c r="J15" s="420"/>
      <c r="K15" s="421"/>
      <c r="L15" s="35" t="s">
        <v>5</v>
      </c>
      <c r="M15" s="203"/>
      <c r="N15" s="430"/>
      <c r="O15" s="58"/>
      <c r="P15" s="208"/>
      <c r="Q15" s="228"/>
    </row>
    <row r="16" spans="1:18" ht="20.100000000000001" customHeight="1" thickBot="1">
      <c r="D16" s="288" t="s">
        <v>271</v>
      </c>
      <c r="E16" s="289" t="s">
        <v>274</v>
      </c>
      <c r="F16" s="36" t="s">
        <v>6</v>
      </c>
      <c r="G16" s="224"/>
      <c r="H16" s="431"/>
      <c r="I16" s="290"/>
      <c r="J16" s="288" t="s">
        <v>271</v>
      </c>
      <c r="K16" s="289"/>
      <c r="L16" s="36" t="s">
        <v>6</v>
      </c>
      <c r="M16" s="204"/>
      <c r="N16" s="431"/>
      <c r="O16" s="57"/>
      <c r="P16" s="207"/>
      <c r="Q16" s="227"/>
    </row>
    <row r="17" spans="4:17" ht="20.100000000000001" customHeight="1">
      <c r="D17" s="420"/>
      <c r="E17" s="421"/>
      <c r="F17" s="35" t="s">
        <v>5</v>
      </c>
      <c r="G17" s="202"/>
      <c r="H17" s="430"/>
      <c r="I17" s="58"/>
      <c r="J17" s="420"/>
      <c r="K17" s="421"/>
      <c r="L17" s="35" t="s">
        <v>5</v>
      </c>
      <c r="M17" s="203"/>
      <c r="N17" s="430"/>
      <c r="O17" s="58"/>
      <c r="P17" s="208"/>
      <c r="Q17" s="228"/>
    </row>
    <row r="18" spans="4:17" ht="20.100000000000001" customHeight="1" thickBot="1">
      <c r="D18" s="288" t="s">
        <v>271</v>
      </c>
      <c r="E18" s="289"/>
      <c r="F18" s="36" t="s">
        <v>6</v>
      </c>
      <c r="G18" s="201"/>
      <c r="H18" s="431"/>
      <c r="I18" s="291"/>
      <c r="J18" s="288" t="s">
        <v>271</v>
      </c>
      <c r="K18" s="289"/>
      <c r="L18" s="21" t="s">
        <v>6</v>
      </c>
      <c r="M18" s="205"/>
      <c r="N18" s="431"/>
      <c r="O18" s="59"/>
      <c r="P18" s="209"/>
      <c r="Q18" s="229"/>
    </row>
    <row r="19" spans="4:17" ht="20.100000000000001" customHeight="1" thickTop="1">
      <c r="D19" s="475" t="s">
        <v>231</v>
      </c>
      <c r="E19" s="475"/>
      <c r="F19" s="476"/>
      <c r="G19" s="476"/>
      <c r="H19" s="418" t="s">
        <v>279</v>
      </c>
      <c r="I19" s="419"/>
      <c r="J19" s="447" t="s">
        <v>250</v>
      </c>
      <c r="K19" s="447"/>
      <c r="L19" s="448"/>
      <c r="M19" s="448"/>
      <c r="N19" s="456">
        <f>'Occasional Calc'!D30</f>
        <v>0</v>
      </c>
      <c r="O19" s="457"/>
      <c r="P19" s="460" t="s">
        <v>234</v>
      </c>
      <c r="Q19" s="461"/>
    </row>
    <row r="20" spans="4:17" ht="18.95" customHeight="1">
      <c r="D20" s="436"/>
      <c r="E20" s="436"/>
      <c r="F20" s="436"/>
      <c r="G20" s="436"/>
      <c r="H20" s="436"/>
      <c r="I20" s="436"/>
      <c r="J20" s="436"/>
      <c r="K20" s="436"/>
      <c r="L20" s="436"/>
      <c r="M20" s="436"/>
      <c r="N20" s="436"/>
      <c r="O20" s="436"/>
      <c r="P20" s="436"/>
      <c r="Q20" s="436"/>
    </row>
    <row r="21" spans="4:17" ht="18.95" customHeight="1">
      <c r="D21" s="437"/>
      <c r="E21" s="437"/>
      <c r="F21" s="437"/>
      <c r="G21" s="437"/>
      <c r="H21" s="437"/>
      <c r="I21" s="437"/>
      <c r="J21" s="437"/>
      <c r="K21" s="437"/>
      <c r="L21" s="437"/>
      <c r="M21" s="437"/>
      <c r="N21" s="437"/>
      <c r="O21" s="437"/>
      <c r="P21" s="437"/>
      <c r="Q21" s="437"/>
    </row>
    <row r="22" spans="4:17" ht="18.95" customHeight="1" thickBot="1">
      <c r="D22" s="474"/>
      <c r="E22" s="474"/>
      <c r="F22" s="474"/>
      <c r="G22" s="474"/>
      <c r="H22" s="474"/>
      <c r="I22" s="474"/>
      <c r="J22" s="474"/>
      <c r="K22" s="474"/>
      <c r="L22" s="474"/>
      <c r="M22" s="474"/>
      <c r="N22" s="474"/>
      <c r="O22" s="474"/>
      <c r="P22" s="474"/>
      <c r="Q22" s="474"/>
    </row>
    <row r="23" spans="4:17" ht="20.100000000000001" customHeight="1" thickTop="1" thickBot="1">
      <c r="D23" s="72"/>
      <c r="E23" s="72"/>
      <c r="F23" s="73"/>
      <c r="G23" s="73"/>
      <c r="H23" s="73"/>
      <c r="I23" s="73"/>
      <c r="J23" s="6" t="s">
        <v>77</v>
      </c>
      <c r="K23" s="6"/>
      <c r="L23" s="7"/>
      <c r="M23" s="7"/>
      <c r="N23" s="471" t="s">
        <v>236</v>
      </c>
      <c r="O23" s="472"/>
      <c r="P23" s="472"/>
      <c r="Q23" s="213"/>
    </row>
    <row r="24" spans="4:17" ht="20.100000000000001" customHeight="1" thickTop="1" thickBot="1">
      <c r="D24" s="72"/>
      <c r="E24" s="72"/>
      <c r="F24" s="74"/>
      <c r="G24" s="74"/>
      <c r="H24" s="75"/>
      <c r="I24" s="75"/>
      <c r="J24" s="76"/>
      <c r="K24" s="76"/>
      <c r="L24" s="76"/>
      <c r="M24" s="73"/>
      <c r="N24" s="469"/>
      <c r="O24" s="470"/>
      <c r="P24" s="322" t="s">
        <v>369</v>
      </c>
      <c r="Q24" s="323" t="s">
        <v>370</v>
      </c>
    </row>
    <row r="25" spans="4:17" ht="20.100000000000001" customHeight="1">
      <c r="D25" s="74"/>
      <c r="E25" s="74"/>
      <c r="F25" s="74"/>
      <c r="G25" s="74"/>
      <c r="H25" s="77"/>
      <c r="I25" s="77"/>
      <c r="J25" s="67"/>
      <c r="K25" s="67"/>
      <c r="L25" s="67"/>
      <c r="M25" s="73"/>
      <c r="N25" s="450" t="s">
        <v>285</v>
      </c>
      <c r="O25" s="451"/>
      <c r="P25" s="272"/>
      <c r="Q25" s="176">
        <f>'Occasional Calc'!D33</f>
        <v>0</v>
      </c>
    </row>
    <row r="26" spans="4:17" ht="20.100000000000001" customHeight="1">
      <c r="D26" s="72"/>
      <c r="E26" s="72"/>
      <c r="F26" s="74"/>
      <c r="G26" s="74"/>
      <c r="H26" s="74"/>
      <c r="I26" s="74"/>
      <c r="J26" s="67"/>
      <c r="K26" s="67"/>
      <c r="L26" s="67"/>
      <c r="M26" s="73"/>
      <c r="N26" s="452" t="s">
        <v>280</v>
      </c>
      <c r="O26" s="453"/>
      <c r="P26" s="250">
        <f>'Occasional Calc'!Q20</f>
        <v>0</v>
      </c>
      <c r="Q26" s="96">
        <f>'Occasional Calc'!O20</f>
        <v>0</v>
      </c>
    </row>
    <row r="27" spans="4:17" ht="20.100000000000001" customHeight="1">
      <c r="D27" s="67"/>
      <c r="E27" s="67"/>
      <c r="F27" s="67"/>
      <c r="G27" s="67"/>
      <c r="H27" s="78"/>
      <c r="I27" s="7"/>
      <c r="J27" s="79"/>
      <c r="K27" s="79"/>
      <c r="L27" s="67"/>
      <c r="N27" s="450" t="s">
        <v>281</v>
      </c>
      <c r="O27" s="451"/>
      <c r="P27" s="251">
        <f>'Occasional Calc'!Q21</f>
        <v>0</v>
      </c>
      <c r="Q27" s="179">
        <f>'Occasional Calc'!O21</f>
        <v>0</v>
      </c>
    </row>
    <row r="28" spans="4:17" ht="20.100000000000001" customHeight="1" thickBot="1">
      <c r="D28" s="80"/>
      <c r="E28" s="80"/>
      <c r="F28" s="80"/>
      <c r="G28" s="80"/>
      <c r="H28" s="81"/>
      <c r="I28" s="7"/>
      <c r="N28" s="452" t="s">
        <v>282</v>
      </c>
      <c r="O28" s="453"/>
      <c r="P28" s="250">
        <f>'Occasional Calc'!Q22</f>
        <v>0</v>
      </c>
      <c r="Q28" s="96">
        <f>'Occasional Calc'!O22</f>
        <v>0</v>
      </c>
    </row>
    <row r="29" spans="4:17" ht="20.100000000000001" customHeight="1">
      <c r="D29" s="15" t="s">
        <v>9</v>
      </c>
      <c r="E29" s="15"/>
      <c r="F29" s="16"/>
      <c r="G29" s="16"/>
      <c r="H29" s="82" t="s">
        <v>3</v>
      </c>
      <c r="I29" s="83"/>
      <c r="J29" s="10"/>
      <c r="K29" s="10"/>
      <c r="N29" s="454" t="s">
        <v>283</v>
      </c>
      <c r="O29" s="455"/>
      <c r="P29" s="251">
        <f>'Occasional Calc'!Q23</f>
        <v>0</v>
      </c>
      <c r="Q29" s="179">
        <f>'Occasional Calc'!O23</f>
        <v>0</v>
      </c>
    </row>
    <row r="30" spans="4:17" ht="20.100000000000001" customHeight="1">
      <c r="D30" s="212"/>
      <c r="E30" s="212"/>
      <c r="F30" s="79"/>
      <c r="G30" s="67"/>
      <c r="H30" s="84"/>
      <c r="I30" s="85"/>
      <c r="J30" s="10"/>
      <c r="K30" s="10"/>
      <c r="N30" s="458"/>
      <c r="O30" s="459"/>
      <c r="P30" s="459"/>
      <c r="Q30" s="459"/>
    </row>
    <row r="31" spans="4:17" ht="20.100000000000001" customHeight="1" thickBot="1">
      <c r="D31" s="80"/>
      <c r="E31" s="80"/>
      <c r="F31" s="80"/>
      <c r="G31" s="80"/>
      <c r="H31" s="86"/>
      <c r="I31" s="87"/>
      <c r="J31" s="10"/>
      <c r="K31" s="10"/>
      <c r="N31" s="444" t="s">
        <v>286</v>
      </c>
      <c r="O31" s="445"/>
      <c r="P31" s="446"/>
      <c r="Q31" s="177">
        <f>SUM(Q25:Q29)</f>
        <v>0</v>
      </c>
    </row>
    <row r="32" spans="4:17" ht="20.100000000000001" customHeight="1">
      <c r="D32" s="15" t="s">
        <v>59</v>
      </c>
      <c r="E32" s="15"/>
      <c r="F32" s="16"/>
      <c r="G32" s="16"/>
      <c r="H32" s="82" t="s">
        <v>3</v>
      </c>
      <c r="I32" s="83"/>
      <c r="N32" s="462" t="s">
        <v>287</v>
      </c>
      <c r="O32" s="463"/>
      <c r="P32" s="464"/>
      <c r="Q32" s="175">
        <f>SUM(P25:P29)</f>
        <v>0</v>
      </c>
    </row>
  </sheetData>
  <sheetProtection algorithmName="SHA-512" hashValue="eyvJliW3L3Ha6HgrFUErRjNarrivEGBAh4Fn09742TC9o/BZlZ3vSrzuNBUg7WHheydK8Fu9QOXJZhqj/I28Wg==" saltValue="zaWbAlQfOw1er7yYSoGnWQ==" spinCount="100000" sheet="1" selectLockedCells="1"/>
  <mergeCells count="59">
    <mergeCell ref="N32:P32"/>
    <mergeCell ref="L6:M6"/>
    <mergeCell ref="N3:O3"/>
    <mergeCell ref="N24:O24"/>
    <mergeCell ref="N26:O26"/>
    <mergeCell ref="N27:O27"/>
    <mergeCell ref="N23:P23"/>
    <mergeCell ref="N11:N12"/>
    <mergeCell ref="P3:Q3"/>
    <mergeCell ref="N15:N16"/>
    <mergeCell ref="D22:Q22"/>
    <mergeCell ref="D19:G19"/>
    <mergeCell ref="H13:H14"/>
    <mergeCell ref="H17:H18"/>
    <mergeCell ref="D3:E3"/>
    <mergeCell ref="J3:K3"/>
    <mergeCell ref="R1:R8"/>
    <mergeCell ref="N31:P31"/>
    <mergeCell ref="J19:M19"/>
    <mergeCell ref="J7:K7"/>
    <mergeCell ref="J15:K15"/>
    <mergeCell ref="J17:K17"/>
    <mergeCell ref="L3:M3"/>
    <mergeCell ref="L5:M5"/>
    <mergeCell ref="N25:O25"/>
    <mergeCell ref="N9:N10"/>
    <mergeCell ref="N28:O28"/>
    <mergeCell ref="N29:O29"/>
    <mergeCell ref="N19:O19"/>
    <mergeCell ref="N30:Q30"/>
    <mergeCell ref="N7:N8"/>
    <mergeCell ref="P19:Q19"/>
    <mergeCell ref="P4:Q4"/>
    <mergeCell ref="N13:N14"/>
    <mergeCell ref="N17:N18"/>
    <mergeCell ref="D20:Q20"/>
    <mergeCell ref="D21:Q21"/>
    <mergeCell ref="D11:E11"/>
    <mergeCell ref="H7:H8"/>
    <mergeCell ref="D13:E13"/>
    <mergeCell ref="H9:H10"/>
    <mergeCell ref="D7:E7"/>
    <mergeCell ref="D9:E9"/>
    <mergeCell ref="H1:M1"/>
    <mergeCell ref="H19:I19"/>
    <mergeCell ref="J13:K13"/>
    <mergeCell ref="D15:E15"/>
    <mergeCell ref="F3:I3"/>
    <mergeCell ref="D6:E6"/>
    <mergeCell ref="D17:E17"/>
    <mergeCell ref="J9:K9"/>
    <mergeCell ref="F6:G6"/>
    <mergeCell ref="F5:G5"/>
    <mergeCell ref="H11:H12"/>
    <mergeCell ref="J6:K6"/>
    <mergeCell ref="J5:K5"/>
    <mergeCell ref="D5:E5"/>
    <mergeCell ref="J11:K11"/>
    <mergeCell ref="H15:H16"/>
  </mergeCells>
  <phoneticPr fontId="2" type="noConversion"/>
  <conditionalFormatting sqref="Q5">
    <cfRule type="containsText" dxfId="1" priority="1" operator="containsText" text="employee">
      <formula>NOT(ISERROR(SEARCH("employee",Q5)))</formula>
    </cfRule>
    <cfRule type="containsText" dxfId="0" priority="2" operator="containsText" text="district">
      <formula>NOT(ISERROR(SEARCH("district",Q5)))</formula>
    </cfRule>
  </conditionalFormatting>
  <dataValidations xWindow="752" yWindow="438" count="14">
    <dataValidation type="decimal" operator="greaterThanOrEqual" allowBlank="1" showInputMessage="1" showErrorMessage="1" errorTitle="Warning Message" error="_x000d_The expense entered is less than $1.00 or an invalid entry was made." promptTitle="Please Remember" prompt="_x000d_Please attach the original, detailed receipt to this form. If the original, detailed receipt is missing, the expense will not be reimbursed." sqref="Q7 Q9:Q18">
      <formula1>0.01</formula1>
    </dataValidation>
    <dataValidation type="decimal" allowBlank="1" showInputMessage="1" errorTitle="Warning Message" error="The miles entered are not to the nearest whole mile. Please round to the nearest whole mile." promptTitle="Enter Miles Traveled" prompt="Mileage is only reimbursed only if a private vehicle is used. A district owned or rented vehicle's mileage is not reimbursed._x000d__x000d_The mileage rate as of 01/01/12 is:_x000d_$0.555 per mile" sqref="I7:I18 O7:O18">
      <formula1>0.01</formula1>
      <formula2>500</formula2>
    </dataValidation>
    <dataValidation type="list" showInputMessage="1" showErrorMessage="1" errorTitle="Warning Message" error="_x000d_Data entered is invalid, please re-enter data." promptTitle="Please Select a Location" prompt="_x000d_The box to the right requires the user to input miles travelled if &quot;HOME VISIT&quot; or &quot;OTHER LOCATION&quot;. Please attach a copy of MapQuest or Google Maps. Otherwise, the miles travelled is automatically calculated below." sqref="M17 M15 M11 M13">
      <formula1>Choose_Building</formula1>
    </dataValidation>
    <dataValidation type="list" showInputMessage="1" showErrorMessage="1" errorTitle="Warning Message" error="_x000d_Data entered is invalid, please re-enter data." promptTitle="Please Select a Location" prompt="The box to the right requires the user to input miles travelled if &quot;HOME VISIT&quot; or &quot;OTHER LOCATION&quot;. Please attach a copy of MapQuest or Google Maps. Otherwise, the miles travelled is automatically calculated below." sqref="M18 M16 M12 M14">
      <formula1>Choose_Building</formula1>
    </dataValidation>
    <dataValidation type="list" allowBlank="1" showInputMessage="1" showErrorMessage="1" promptTitle="Please Note" prompt="_x000d_Other Expenses only includes Parking Fees, Registration Fees, Taxi Fares, and Turnpike Tolls. If there are any meal or lodging expenses, please use the &quot;Meal &amp; Travel&quot; expense report." sqref="P7:P18">
      <formula1>List_Occasional</formula1>
    </dataValidation>
    <dataValidation allowBlank="1" showInputMessage="1" showErrorMessage="1" prompt="_x000a_DID YOU REMEMBER TO PLACE A P.O. PRIOR TO THIS EXPENSE?_x000a__x000a_PLEASE NOTE, EXPENSES ARE NOT REIMBURSABLE IF A VALID P.O.WAS NOT IN PLACE FIRST." sqref="F3:I3"/>
    <dataValidation type="list" showInputMessage="1" showErrorMessage="1" errorTitle="Warning Message" error="_x000d_Data entered is invalid, please re-enter data." promptTitle="Please Select a Location" prompt="_x000d_The box to the right requires the user to input miles travelled if &quot;HOME VISIT&quot;, &quot;OTHER LOCATION&quot; or &quot;TO FROM EMPLOYEE HOME&quot;. Please attach a copy of MapQuest or Google Maps. Otherwise, the miles travelled is automatically calculated below." sqref="M7:M10 G7:G18">
      <formula1>Choose_Building</formula1>
    </dataValidation>
    <dataValidation allowBlank="1" showErrorMessage="1" prompt="DID YOU REMEMBER TO PLACE A P.O. PRIOR TO THIS EXPENSE?_x000a__x000a_PLEASE NOTE, EXPENSES ARE NOT REIMBURSABLE IF A P.O.WAS NOT IN PLACE FIRST." sqref="Q23"/>
    <dataValidation type="decimal" operator="greaterThanOrEqual" allowBlank="1" showInputMessage="1" showErrorMessage="1" errorTitle="Warning Message" error="_x000d_The expense entered is less than $1.00 or an invalid entry was made." promptTitle="Please Remember" prompt="_x000d_Please attach the original, detailed receipt to this form. If the original, detailed receipt is missing, the expense will not be reimbursed." sqref="Q8">
      <formula1>-15</formula1>
    </dataValidation>
    <dataValidation type="list" allowBlank="1" showInputMessage="1" showErrorMessage="1" sqref="E8 K14 E16 E10 E12 E14 E18 K8 K16 K10 K12 K18">
      <formula1>List_RoundTrip</formula1>
    </dataValidation>
    <dataValidation type="decimal" allowBlank="1" showInputMessage="1" errorTitle="Warning Message" error="The miles entered are not to the nearest whole mile. Please round to the nearest whole mile." promptTitle="Enter Miles Traveled" prompt="Mileage is reimbursed only if a private vehicle is used. Mileage is not reimbursed for any District owned vehicle, rental cars, or if you receive a monthly mileage allowance.  Mileage will be reimbursed using the mileage rate set by the IRS." sqref="H7:H18 N9:N18">
      <formula1>0.01</formula1>
      <formula2>500</formula2>
    </dataValidation>
    <dataValidation type="list" allowBlank="1" showInputMessage="1" showErrorMessage="1" prompt="=&gt; Are all of the expenses reported charged to a school district credit?_x000a__x000a_=&gt; Or are all of the expenses reported personally paid by you, the employee?" sqref="Q5">
      <formula1>List_Expense</formula1>
    </dataValidation>
    <dataValidation type="date" allowBlank="1" showInputMessage="1" showErrorMessage="1" error="This mileage form is for any travel between JAN 1, 2025 and JUN 30, 2025. Use the appropriate Mileage and Travel form. " sqref="D7:E7 D9:E9 D11:E11 D13:E13 D15:E15 D17:E17 J7:K7 J9:K9 J11:K11 J13:K13 J15:K15 J17:K17">
      <formula1>45658</formula1>
      <formula2>45838</formula2>
    </dataValidation>
    <dataValidation type="decimal" allowBlank="1" showInputMessage="1" errorTitle="Warning Message" error="The miles entered are not to the nearest whole mile. Please round to the nearest whole mile." promptTitle="Enter Miles Traveled" prompt="Mileage is reimbursed only if a private vehicle is used. Mileage is not reimbursed for any District owned vehicle, rental cars, or if you receive a monthly mileage allowance._x000d__x000d_ Mileage will be reimbursed using the mileage rate set by the IRS." sqref="N7:N8">
      <formula1>0.01</formula1>
      <formula2>500</formula2>
    </dataValidation>
  </dataValidations>
  <hyperlinks>
    <hyperlink ref="P19" r:id="rId1" display="Link to IRS"/>
    <hyperlink ref="P19:Q19" r:id="rId2" display="Link to IRS Mileage Publication"/>
  </hyperlinks>
  <printOptions horizontalCentered="1"/>
  <pageMargins left="0.25" right="0.25" top="0.5" bottom="0.5" header="0" footer="0"/>
  <pageSetup scale="87"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W39"/>
  <sheetViews>
    <sheetView showGridLines="0" showRowColHeaders="0" topLeftCell="A7" zoomScale="110" zoomScaleNormal="110" zoomScalePageLayoutView="140" workbookViewId="0">
      <selection activeCell="Q20" sqref="Q20:R20"/>
    </sheetView>
  </sheetViews>
  <sheetFormatPr defaultColWidth="8.85546875" defaultRowHeight="18" customHeight="1"/>
  <cols>
    <col min="1" max="1" width="2.7109375" style="8" customWidth="1"/>
    <col min="2" max="2" width="30.7109375" style="8" customWidth="1"/>
    <col min="3" max="3" width="2.7109375" style="8" customWidth="1"/>
    <col min="4" max="4" width="5.7109375" style="8" customWidth="1"/>
    <col min="5" max="5" width="8.7109375" style="8" customWidth="1"/>
    <col min="6" max="6" width="4.7109375" style="8" customWidth="1"/>
    <col min="7" max="7" width="6.7109375" style="8" customWidth="1"/>
    <col min="8" max="8" width="25.7109375" style="8" customWidth="1"/>
    <col min="9" max="9" width="13.7109375" style="8" customWidth="1"/>
    <col min="10" max="10" width="0.85546875" style="8" customWidth="1"/>
    <col min="11" max="11" width="4.7109375" style="8" customWidth="1"/>
    <col min="12" max="12" width="12.7109375" style="8" customWidth="1"/>
    <col min="13" max="13" width="4.7109375" style="8" customWidth="1"/>
    <col min="14" max="15" width="12.7109375" style="8" customWidth="1"/>
    <col min="16" max="16" width="0.85546875" style="8" customWidth="1"/>
    <col min="17" max="17" width="14.7109375" style="8" customWidth="1"/>
    <col min="18" max="18" width="12.7109375" style="8" customWidth="1"/>
    <col min="19" max="19" width="4.7109375" style="8" customWidth="1"/>
    <col min="20" max="16384" width="8.85546875" style="8"/>
  </cols>
  <sheetData>
    <row r="1" spans="1:19" ht="18" customHeight="1">
      <c r="A1" s="528"/>
      <c r="B1" s="528"/>
      <c r="C1" s="528"/>
      <c r="D1" s="315" t="s">
        <v>124</v>
      </c>
      <c r="G1" s="66"/>
      <c r="H1" s="66"/>
      <c r="I1" s="486" t="str">
        <f>'Everyday Mileage Report'!P1</f>
        <v>Worksheet revised on January 6, 2025</v>
      </c>
      <c r="J1" s="486"/>
      <c r="K1" s="486"/>
      <c r="L1" s="486"/>
      <c r="M1" s="486"/>
      <c r="N1" s="486"/>
      <c r="O1" s="66"/>
      <c r="P1" s="66"/>
      <c r="Q1" s="66"/>
      <c r="R1" s="68" t="s">
        <v>232</v>
      </c>
      <c r="S1" s="479" t="str">
        <f>IF(ISBLANK(G3)=TRUE,"",G3)</f>
        <v/>
      </c>
    </row>
    <row r="2" spans="1:19" ht="18" customHeight="1" thickBot="1">
      <c r="A2" s="528"/>
      <c r="B2" s="528"/>
      <c r="C2" s="528"/>
      <c r="D2" s="312" t="s">
        <v>362</v>
      </c>
      <c r="G2" s="88"/>
      <c r="H2" s="88"/>
      <c r="I2" s="88"/>
      <c r="J2" s="88"/>
      <c r="K2" s="88"/>
      <c r="L2" s="88"/>
      <c r="M2" s="88"/>
      <c r="N2" s="88"/>
      <c r="O2" s="88"/>
      <c r="P2" s="88"/>
      <c r="Q2" s="88"/>
      <c r="R2" s="313" t="str">
        <f>'Everyday Mileage Report'!AH2</f>
        <v>FOR TRAVEL BETWEEN JAN 1 AND JUN 30, 2025</v>
      </c>
      <c r="S2" s="479"/>
    </row>
    <row r="3" spans="1:19" ht="20.100000000000001" customHeight="1" thickTop="1">
      <c r="B3" s="3"/>
      <c r="C3" s="3"/>
      <c r="D3" s="529" t="s">
        <v>0</v>
      </c>
      <c r="E3" s="530"/>
      <c r="F3" s="253"/>
      <c r="G3" s="531"/>
      <c r="H3" s="531"/>
      <c r="I3" s="532"/>
      <c r="J3" s="53" t="s">
        <v>1</v>
      </c>
      <c r="K3" s="52"/>
      <c r="L3" s="531"/>
      <c r="M3" s="531"/>
      <c r="N3" s="532"/>
      <c r="O3" s="53" t="s">
        <v>2</v>
      </c>
      <c r="P3" s="52"/>
      <c r="Q3" s="482">
        <f ca="1">NOW()</f>
        <v>45663.490395138891</v>
      </c>
      <c r="R3" s="483"/>
      <c r="S3" s="479"/>
    </row>
    <row r="4" spans="1:19" ht="18" customHeight="1" thickBot="1">
      <c r="D4" s="71"/>
      <c r="E4" s="71"/>
      <c r="F4" s="71"/>
      <c r="G4" s="71"/>
      <c r="H4" s="71"/>
      <c r="I4" s="71"/>
      <c r="J4" s="329"/>
      <c r="K4" s="328"/>
      <c r="L4" s="71"/>
      <c r="M4" s="71"/>
      <c r="N4" s="71"/>
      <c r="O4" s="71"/>
      <c r="P4" s="303"/>
      <c r="Q4" s="71"/>
      <c r="R4" s="71"/>
      <c r="S4" s="479"/>
    </row>
    <row r="5" spans="1:19" ht="18" customHeight="1" thickTop="1">
      <c r="D5" s="60" t="s">
        <v>58</v>
      </c>
      <c r="E5" s="60" t="s">
        <v>161</v>
      </c>
      <c r="F5" s="60"/>
      <c r="G5" s="533" t="s">
        <v>80</v>
      </c>
      <c r="H5" s="533"/>
      <c r="I5" s="65" t="s">
        <v>156</v>
      </c>
      <c r="J5" s="542" t="s">
        <v>373</v>
      </c>
      <c r="K5" s="543"/>
      <c r="L5" s="543"/>
      <c r="M5" s="543"/>
      <c r="N5" s="543"/>
      <c r="O5" s="544"/>
      <c r="P5" s="61"/>
      <c r="Q5" s="71"/>
      <c r="R5" s="71"/>
      <c r="S5" s="479"/>
    </row>
    <row r="6" spans="1:19" ht="18" customHeight="1" thickBot="1">
      <c r="D6" s="38" t="s">
        <v>70</v>
      </c>
      <c r="E6" s="534" t="s">
        <v>4</v>
      </c>
      <c r="F6" s="426"/>
      <c r="G6" s="535" t="s">
        <v>162</v>
      </c>
      <c r="H6" s="428"/>
      <c r="I6" s="99" t="s">
        <v>157</v>
      </c>
      <c r="J6" s="545" t="s">
        <v>375</v>
      </c>
      <c r="K6" s="443"/>
      <c r="L6" s="443"/>
      <c r="M6" s="443"/>
      <c r="N6" s="546"/>
      <c r="O6" s="92" t="s">
        <v>158</v>
      </c>
      <c r="P6" s="62"/>
      <c r="Q6" s="91" t="s">
        <v>154</v>
      </c>
      <c r="R6" s="287" t="s">
        <v>155</v>
      </c>
      <c r="S6" s="479"/>
    </row>
    <row r="7" spans="1:19" ht="18" customHeight="1" thickTop="1">
      <c r="D7" s="489" t="s">
        <v>71</v>
      </c>
      <c r="E7" s="490"/>
      <c r="F7" s="491"/>
      <c r="G7" s="22" t="s">
        <v>5</v>
      </c>
      <c r="H7" s="37" t="s">
        <v>14</v>
      </c>
      <c r="I7" s="438"/>
      <c r="J7" s="547" t="s">
        <v>374</v>
      </c>
      <c r="K7" s="443"/>
      <c r="L7" s="443"/>
      <c r="M7" s="546"/>
      <c r="N7" s="480"/>
      <c r="O7" s="484">
        <f>IF(E7&lt;&gt;"",IF(N7="YES",37.5,IF(N7="NO",50,0)),0)</f>
        <v>0</v>
      </c>
      <c r="P7" s="63"/>
      <c r="Q7" s="273"/>
      <c r="R7" s="4"/>
      <c r="S7" s="479"/>
    </row>
    <row r="8" spans="1:19" ht="18" customHeight="1" thickBot="1">
      <c r="D8" s="488"/>
      <c r="E8" s="284" t="s">
        <v>271</v>
      </c>
      <c r="F8" s="285"/>
      <c r="G8" s="21" t="s">
        <v>6</v>
      </c>
      <c r="H8" s="25"/>
      <c r="I8" s="439"/>
      <c r="J8" s="548"/>
      <c r="K8" s="443"/>
      <c r="L8" s="443"/>
      <c r="M8" s="546"/>
      <c r="N8" s="481"/>
      <c r="O8" s="485"/>
      <c r="P8" s="63"/>
      <c r="Q8" s="274"/>
      <c r="R8" s="5"/>
    </row>
    <row r="9" spans="1:19" ht="18" customHeight="1" thickTop="1">
      <c r="D9" s="489" t="s">
        <v>72</v>
      </c>
      <c r="E9" s="490"/>
      <c r="F9" s="491"/>
      <c r="G9" s="22" t="s">
        <v>5</v>
      </c>
      <c r="H9" s="37" t="s">
        <v>14</v>
      </c>
      <c r="I9" s="438"/>
      <c r="J9" s="547" t="s">
        <v>374</v>
      </c>
      <c r="K9" s="443"/>
      <c r="L9" s="443"/>
      <c r="M9" s="546"/>
      <c r="N9" s="480"/>
      <c r="O9" s="484">
        <f>IF(E9&lt;&gt;"",IF(N9="YES",37.5,IF(N9="NO",50,0)),0)</f>
        <v>0</v>
      </c>
      <c r="P9" s="63"/>
      <c r="Q9" s="275"/>
      <c r="R9" s="4"/>
    </row>
    <row r="10" spans="1:19" ht="18" customHeight="1" thickBot="1">
      <c r="D10" s="488"/>
      <c r="E10" s="284" t="s">
        <v>271</v>
      </c>
      <c r="F10" s="285"/>
      <c r="G10" s="21" t="s">
        <v>6</v>
      </c>
      <c r="H10" s="25"/>
      <c r="I10" s="439"/>
      <c r="J10" s="548"/>
      <c r="K10" s="443"/>
      <c r="L10" s="443"/>
      <c r="M10" s="546"/>
      <c r="N10" s="481"/>
      <c r="O10" s="485"/>
      <c r="P10" s="63"/>
      <c r="Q10" s="276"/>
      <c r="R10" s="5"/>
    </row>
    <row r="11" spans="1:19" ht="18" customHeight="1" thickTop="1">
      <c r="D11" s="487" t="s">
        <v>73</v>
      </c>
      <c r="E11" s="490"/>
      <c r="F11" s="491"/>
      <c r="G11" s="20" t="s">
        <v>5</v>
      </c>
      <c r="H11" s="24" t="s">
        <v>14</v>
      </c>
      <c r="I11" s="438"/>
      <c r="J11" s="547" t="s">
        <v>374</v>
      </c>
      <c r="K11" s="443"/>
      <c r="L11" s="443"/>
      <c r="M11" s="546"/>
      <c r="N11" s="480"/>
      <c r="O11" s="484">
        <f>IF(E11&lt;&gt;"",IF(N11="YES",37.5,IF(N11="NO",50,0)),0)</f>
        <v>0</v>
      </c>
      <c r="P11" s="63"/>
      <c r="Q11" s="275"/>
      <c r="R11" s="4"/>
    </row>
    <row r="12" spans="1:19" ht="18" customHeight="1" thickBot="1">
      <c r="D12" s="488"/>
      <c r="E12" s="284" t="s">
        <v>271</v>
      </c>
      <c r="F12" s="285"/>
      <c r="G12" s="21" t="s">
        <v>6</v>
      </c>
      <c r="H12" s="25"/>
      <c r="I12" s="439"/>
      <c r="J12" s="548"/>
      <c r="K12" s="443"/>
      <c r="L12" s="443"/>
      <c r="M12" s="546"/>
      <c r="N12" s="481"/>
      <c r="O12" s="485"/>
      <c r="P12" s="63"/>
      <c r="Q12" s="276"/>
      <c r="R12" s="5"/>
    </row>
    <row r="13" spans="1:19" ht="18" customHeight="1" thickTop="1">
      <c r="D13" s="489" t="s">
        <v>74</v>
      </c>
      <c r="E13" s="490"/>
      <c r="F13" s="491"/>
      <c r="G13" s="22" t="s">
        <v>5</v>
      </c>
      <c r="H13" s="24" t="s">
        <v>14</v>
      </c>
      <c r="I13" s="438"/>
      <c r="J13" s="547" t="s">
        <v>374</v>
      </c>
      <c r="K13" s="443"/>
      <c r="L13" s="443"/>
      <c r="M13" s="546"/>
      <c r="N13" s="480"/>
      <c r="O13" s="484">
        <f>IF(E13&lt;&gt;"",IF(N13="YES",37.5,IF(N13="NO",50,0)),0)</f>
        <v>0</v>
      </c>
      <c r="P13" s="63"/>
      <c r="Q13" s="275"/>
      <c r="R13" s="4"/>
    </row>
    <row r="14" spans="1:19" ht="18" customHeight="1" thickBot="1">
      <c r="D14" s="488"/>
      <c r="E14" s="284" t="s">
        <v>271</v>
      </c>
      <c r="F14" s="285"/>
      <c r="G14" s="21" t="s">
        <v>6</v>
      </c>
      <c r="H14" s="25"/>
      <c r="I14" s="439"/>
      <c r="J14" s="548"/>
      <c r="K14" s="443"/>
      <c r="L14" s="443"/>
      <c r="M14" s="546"/>
      <c r="N14" s="481"/>
      <c r="O14" s="485"/>
      <c r="P14" s="63"/>
      <c r="Q14" s="276"/>
      <c r="R14" s="5"/>
    </row>
    <row r="15" spans="1:19" ht="18" customHeight="1" thickTop="1">
      <c r="D15" s="489" t="s">
        <v>75</v>
      </c>
      <c r="E15" s="490"/>
      <c r="F15" s="491"/>
      <c r="G15" s="22" t="s">
        <v>5</v>
      </c>
      <c r="H15" s="24" t="s">
        <v>14</v>
      </c>
      <c r="I15" s="438"/>
      <c r="J15" s="547" t="s">
        <v>374</v>
      </c>
      <c r="K15" s="443"/>
      <c r="L15" s="443"/>
      <c r="M15" s="546"/>
      <c r="N15" s="480"/>
      <c r="O15" s="484">
        <f>IF(E15&lt;&gt;"",IF(N15="YES",37.5,IF(N15="NO",50,0)),0)</f>
        <v>0</v>
      </c>
      <c r="P15" s="63"/>
      <c r="Q15" s="275"/>
      <c r="R15" s="4"/>
    </row>
    <row r="16" spans="1:19" ht="18" customHeight="1" thickBot="1">
      <c r="D16" s="488"/>
      <c r="E16" s="284" t="s">
        <v>271</v>
      </c>
      <c r="F16" s="285"/>
      <c r="G16" s="21" t="s">
        <v>6</v>
      </c>
      <c r="H16" s="25"/>
      <c r="I16" s="439"/>
      <c r="J16" s="548"/>
      <c r="K16" s="443"/>
      <c r="L16" s="443"/>
      <c r="M16" s="546"/>
      <c r="N16" s="481"/>
      <c r="O16" s="485"/>
      <c r="P16" s="63"/>
      <c r="Q16" s="276"/>
      <c r="R16" s="5"/>
    </row>
    <row r="17" spans="4:23" ht="18" customHeight="1" thickTop="1">
      <c r="D17" s="489" t="s">
        <v>76</v>
      </c>
      <c r="E17" s="490"/>
      <c r="F17" s="491"/>
      <c r="G17" s="20" t="s">
        <v>5</v>
      </c>
      <c r="H17" s="24" t="s">
        <v>14</v>
      </c>
      <c r="I17" s="438"/>
      <c r="J17" s="547" t="s">
        <v>374</v>
      </c>
      <c r="K17" s="443"/>
      <c r="L17" s="443"/>
      <c r="M17" s="546"/>
      <c r="N17" s="480"/>
      <c r="O17" s="484">
        <f>IF(E17&lt;&gt;"",IF(N17="YES",37.5,IF(N17="NO",50,0)),0)</f>
        <v>0</v>
      </c>
      <c r="P17" s="63"/>
      <c r="Q17" s="275"/>
      <c r="R17" s="4"/>
    </row>
    <row r="18" spans="4:23" ht="18" customHeight="1" thickBot="1">
      <c r="D18" s="487"/>
      <c r="E18" s="284" t="s">
        <v>271</v>
      </c>
      <c r="F18" s="285"/>
      <c r="G18" s="21" t="s">
        <v>6</v>
      </c>
      <c r="H18" s="25"/>
      <c r="I18" s="439"/>
      <c r="J18" s="548"/>
      <c r="K18" s="443"/>
      <c r="L18" s="443"/>
      <c r="M18" s="546"/>
      <c r="N18" s="481"/>
      <c r="O18" s="485"/>
      <c r="P18" s="64"/>
      <c r="Q18" s="276"/>
      <c r="R18" s="5"/>
    </row>
    <row r="19" spans="4:23" ht="18" customHeight="1" thickTop="1">
      <c r="D19" s="492" t="s">
        <v>254</v>
      </c>
      <c r="E19" s="493"/>
      <c r="F19" s="493"/>
      <c r="G19" s="493"/>
      <c r="H19" s="494"/>
      <c r="I19" s="169">
        <f>'Meal and Travel Calc'!J17</f>
        <v>0</v>
      </c>
      <c r="J19" s="508"/>
      <c r="K19" s="509"/>
      <c r="L19" s="509"/>
      <c r="M19" s="509"/>
      <c r="N19" s="509"/>
      <c r="O19" s="509"/>
      <c r="P19" s="170"/>
      <c r="Q19" s="171"/>
      <c r="R19" s="171"/>
    </row>
    <row r="20" spans="4:23" ht="18" customHeight="1">
      <c r="D20" s="495" t="s">
        <v>7</v>
      </c>
      <c r="E20" s="496"/>
      <c r="F20" s="496"/>
      <c r="G20" s="496"/>
      <c r="H20" s="496"/>
      <c r="I20" s="510" t="s">
        <v>246</v>
      </c>
      <c r="J20" s="511"/>
      <c r="K20" s="511"/>
      <c r="L20" s="511"/>
      <c r="M20" s="515"/>
      <c r="N20" s="516"/>
      <c r="O20" s="516"/>
      <c r="P20" s="517"/>
      <c r="Q20" s="503" t="s">
        <v>234</v>
      </c>
      <c r="R20" s="504"/>
    </row>
    <row r="21" spans="4:23" ht="18" customHeight="1">
      <c r="D21" s="505"/>
      <c r="E21" s="505"/>
      <c r="F21" s="505"/>
      <c r="G21" s="505"/>
      <c r="H21" s="505"/>
      <c r="I21" s="505"/>
      <c r="J21" s="505"/>
      <c r="K21" s="505"/>
      <c r="L21" s="505"/>
      <c r="M21" s="505"/>
      <c r="N21" s="505"/>
      <c r="O21" s="505"/>
      <c r="P21" s="505"/>
      <c r="Q21" s="505"/>
      <c r="R21" s="505"/>
    </row>
    <row r="22" spans="4:23" ht="18" customHeight="1">
      <c r="D22" s="518"/>
      <c r="E22" s="518"/>
      <c r="F22" s="518"/>
      <c r="G22" s="518"/>
      <c r="H22" s="518"/>
      <c r="I22" s="518"/>
      <c r="J22" s="518"/>
      <c r="K22" s="518"/>
      <c r="L22" s="518"/>
      <c r="M22" s="518"/>
      <c r="N22" s="518"/>
      <c r="O22" s="518"/>
      <c r="P22" s="518"/>
      <c r="Q22" s="518"/>
      <c r="R22" s="518"/>
    </row>
    <row r="23" spans="4:23" ht="18" customHeight="1" thickBot="1">
      <c r="D23" s="474"/>
      <c r="E23" s="474"/>
      <c r="F23" s="474"/>
      <c r="G23" s="474"/>
      <c r="H23" s="474"/>
      <c r="I23" s="474"/>
      <c r="J23" s="474"/>
      <c r="K23" s="474"/>
      <c r="L23" s="474"/>
      <c r="M23" s="474"/>
      <c r="N23" s="474"/>
      <c r="O23" s="474"/>
      <c r="P23" s="474"/>
      <c r="Q23" s="474"/>
      <c r="R23" s="474"/>
      <c r="W23" s="337"/>
    </row>
    <row r="24" spans="4:23" ht="18.95" customHeight="1" thickTop="1" thickBot="1">
      <c r="D24" s="6" t="s">
        <v>77</v>
      </c>
      <c r="E24" s="6"/>
      <c r="F24" s="6"/>
      <c r="G24" s="7"/>
      <c r="H24" s="7"/>
      <c r="I24" s="7"/>
      <c r="M24" s="9"/>
      <c r="N24" s="95" t="s">
        <v>237</v>
      </c>
      <c r="O24" s="506"/>
      <c r="P24" s="507"/>
      <c r="Q24" s="324"/>
      <c r="R24" s="325" t="s">
        <v>378</v>
      </c>
    </row>
    <row r="25" spans="4:23" ht="18" customHeight="1">
      <c r="E25" s="3"/>
      <c r="F25" s="252"/>
      <c r="G25" s="3"/>
      <c r="H25" s="3"/>
      <c r="I25" s="3"/>
      <c r="J25" s="10"/>
      <c r="K25" s="10"/>
      <c r="L25" s="11"/>
      <c r="M25" s="11"/>
      <c r="N25" s="512" t="s">
        <v>233</v>
      </c>
      <c r="O25" s="519" t="s">
        <v>379</v>
      </c>
      <c r="P25" s="520"/>
      <c r="Q25" s="521"/>
      <c r="R25" s="96">
        <f>'Meal and Travel Calc'!M17</f>
        <v>0</v>
      </c>
    </row>
    <row r="26" spans="4:23" ht="18" customHeight="1">
      <c r="E26" s="3"/>
      <c r="F26" s="252"/>
      <c r="G26" s="3"/>
      <c r="H26" s="3"/>
      <c r="I26" s="3"/>
      <c r="J26" s="10"/>
      <c r="K26" s="10"/>
      <c r="L26" s="11"/>
      <c r="M26" s="11"/>
      <c r="N26" s="513"/>
      <c r="O26" s="522" t="s">
        <v>376</v>
      </c>
      <c r="P26" s="549"/>
      <c r="Q26" s="550"/>
      <c r="R26" s="96">
        <f>'Meal and Travel Calc'!S21</f>
        <v>0</v>
      </c>
    </row>
    <row r="27" spans="4:23" ht="18" customHeight="1">
      <c r="E27" s="3"/>
      <c r="F27" s="252"/>
      <c r="G27" s="3"/>
      <c r="H27" s="3"/>
      <c r="I27" s="3"/>
      <c r="J27" s="11"/>
      <c r="K27" s="11"/>
      <c r="L27" s="11"/>
      <c r="M27" s="11"/>
      <c r="N27" s="513"/>
      <c r="O27" s="522" t="s">
        <v>8</v>
      </c>
      <c r="P27" s="523"/>
      <c r="Q27" s="524"/>
      <c r="R27" s="96">
        <f>'Meal and Travel Calc'!M40</f>
        <v>0</v>
      </c>
    </row>
    <row r="28" spans="4:23" ht="18" customHeight="1">
      <c r="E28" s="3"/>
      <c r="F28" s="252"/>
      <c r="G28" s="3"/>
      <c r="H28" s="3"/>
      <c r="I28" s="3"/>
      <c r="J28" s="10"/>
      <c r="K28" s="10"/>
      <c r="L28" s="12"/>
      <c r="M28" s="12"/>
      <c r="N28" s="513"/>
      <c r="O28" s="525"/>
      <c r="P28" s="526"/>
      <c r="Q28" s="527"/>
      <c r="R28" s="96"/>
    </row>
    <row r="29" spans="4:23" ht="18" customHeight="1">
      <c r="E29" s="3"/>
      <c r="F29" s="252"/>
      <c r="G29" s="3"/>
      <c r="H29" s="3"/>
      <c r="I29" s="3"/>
      <c r="J29" s="10"/>
      <c r="K29" s="10"/>
      <c r="L29" s="12"/>
      <c r="M29" s="12"/>
      <c r="N29" s="513"/>
      <c r="O29" s="536"/>
      <c r="P29" s="537"/>
      <c r="Q29" s="538"/>
      <c r="R29" s="96"/>
    </row>
    <row r="30" spans="4:23" ht="18" customHeight="1" thickBot="1">
      <c r="E30" s="3"/>
      <c r="F30" s="252"/>
      <c r="G30" s="3"/>
      <c r="H30" s="3"/>
      <c r="I30" s="3"/>
      <c r="J30" s="10"/>
      <c r="K30" s="10"/>
      <c r="L30" s="12"/>
      <c r="M30" s="12"/>
      <c r="N30" s="514"/>
      <c r="O30" s="539"/>
      <c r="P30" s="540"/>
      <c r="Q30" s="541"/>
      <c r="R30" s="286"/>
    </row>
    <row r="31" spans="4:23" ht="18" customHeight="1" thickBot="1">
      <c r="D31" s="13"/>
      <c r="E31" s="7"/>
      <c r="F31" s="7"/>
      <c r="G31" s="7"/>
      <c r="H31" s="3"/>
      <c r="I31" s="14"/>
      <c r="J31" s="13"/>
      <c r="K31" s="13"/>
      <c r="L31" s="7"/>
      <c r="M31" s="7"/>
      <c r="N31" s="500" t="s">
        <v>249</v>
      </c>
      <c r="O31" s="501"/>
      <c r="P31" s="501"/>
      <c r="Q31" s="502"/>
      <c r="R31" s="177">
        <f>SUM(R25:R30)</f>
        <v>0</v>
      </c>
    </row>
    <row r="32" spans="4:23" ht="18" customHeight="1">
      <c r="D32" s="18" t="s">
        <v>159</v>
      </c>
      <c r="E32" s="16"/>
      <c r="F32" s="16"/>
      <c r="G32" s="16"/>
      <c r="H32" s="17"/>
      <c r="I32" s="19" t="s">
        <v>160</v>
      </c>
      <c r="J32" s="15"/>
      <c r="K32" s="15"/>
      <c r="L32" s="16"/>
      <c r="M32" s="16"/>
      <c r="N32" s="497"/>
      <c r="O32" s="498"/>
      <c r="P32" s="498"/>
      <c r="Q32" s="499"/>
      <c r="R32" s="178"/>
    </row>
    <row r="33" spans="10:11" ht="18" customHeight="1">
      <c r="J33" s="72"/>
      <c r="K33" s="72"/>
    </row>
    <row r="34" spans="10:11" ht="18" customHeight="1">
      <c r="J34" s="72"/>
      <c r="K34" s="72"/>
    </row>
    <row r="35" spans="10:11" ht="18" customHeight="1">
      <c r="J35" s="72"/>
      <c r="K35" s="72"/>
    </row>
    <row r="37" spans="10:11" ht="18" customHeight="1">
      <c r="J37" s="77"/>
      <c r="K37" s="77"/>
    </row>
    <row r="38" spans="10:11" ht="18" customHeight="1">
      <c r="J38" s="89"/>
      <c r="K38" s="89"/>
    </row>
    <row r="39" spans="10:11" ht="18" customHeight="1">
      <c r="J39" s="89"/>
      <c r="K39" s="89"/>
    </row>
  </sheetData>
  <sheetProtection algorithmName="SHA-512" hashValue="MukxrgWa5iMrtSKEfauYhOH8w+Mlc/75c1zbUWHaiiOxcyMb6hHCdUa2Bm4mts72p6O5GrA6u+dj/vmMaRFwfA==" saltValue="psaGtpoKmPiYTkwdN7oSPA==" spinCount="100000" sheet="1" selectLockedCells="1"/>
  <dataConsolidate/>
  <mergeCells count="67">
    <mergeCell ref="O29:Q29"/>
    <mergeCell ref="O30:Q30"/>
    <mergeCell ref="J5:O5"/>
    <mergeCell ref="J6:N6"/>
    <mergeCell ref="J7:M8"/>
    <mergeCell ref="J9:M10"/>
    <mergeCell ref="J11:M12"/>
    <mergeCell ref="J13:M14"/>
    <mergeCell ref="J15:M16"/>
    <mergeCell ref="J17:M18"/>
    <mergeCell ref="O26:Q26"/>
    <mergeCell ref="O11:O12"/>
    <mergeCell ref="A1:C2"/>
    <mergeCell ref="D3:E3"/>
    <mergeCell ref="G3:I3"/>
    <mergeCell ref="O9:O10"/>
    <mergeCell ref="I9:I10"/>
    <mergeCell ref="L3:N3"/>
    <mergeCell ref="G5:H5"/>
    <mergeCell ref="I7:I8"/>
    <mergeCell ref="O7:O8"/>
    <mergeCell ref="D7:D8"/>
    <mergeCell ref="D9:D10"/>
    <mergeCell ref="N9:N10"/>
    <mergeCell ref="E6:F6"/>
    <mergeCell ref="E7:F7"/>
    <mergeCell ref="G6:H6"/>
    <mergeCell ref="N32:Q32"/>
    <mergeCell ref="N31:Q31"/>
    <mergeCell ref="Q20:R20"/>
    <mergeCell ref="O17:O18"/>
    <mergeCell ref="D21:R21"/>
    <mergeCell ref="I17:I18"/>
    <mergeCell ref="O24:P24"/>
    <mergeCell ref="J19:O19"/>
    <mergeCell ref="I20:L20"/>
    <mergeCell ref="N25:N30"/>
    <mergeCell ref="D23:R23"/>
    <mergeCell ref="M20:P20"/>
    <mergeCell ref="D22:R22"/>
    <mergeCell ref="O25:Q25"/>
    <mergeCell ref="O27:Q27"/>
    <mergeCell ref="O28:Q28"/>
    <mergeCell ref="I15:I16"/>
    <mergeCell ref="O15:O16"/>
    <mergeCell ref="D20:H20"/>
    <mergeCell ref="N17:N18"/>
    <mergeCell ref="N15:N16"/>
    <mergeCell ref="D11:D12"/>
    <mergeCell ref="D13:D14"/>
    <mergeCell ref="E9:F9"/>
    <mergeCell ref="D19:H19"/>
    <mergeCell ref="D17:D18"/>
    <mergeCell ref="D15:D16"/>
    <mergeCell ref="E11:F11"/>
    <mergeCell ref="E13:F13"/>
    <mergeCell ref="E15:F15"/>
    <mergeCell ref="E17:F17"/>
    <mergeCell ref="S1:S7"/>
    <mergeCell ref="N7:N8"/>
    <mergeCell ref="I11:I12"/>
    <mergeCell ref="I13:I14"/>
    <mergeCell ref="N11:N12"/>
    <mergeCell ref="N13:N14"/>
    <mergeCell ref="Q3:R3"/>
    <mergeCell ref="O13:O14"/>
    <mergeCell ref="I1:N1"/>
  </mergeCells>
  <phoneticPr fontId="2" type="noConversion"/>
  <dataValidations xWindow="518" yWindow="346" count="12">
    <dataValidation type="list" allowBlank="1" showInputMessage="1" showErrorMessage="1" promptTitle="Please Remember" prompt="_x000d_Examples of Other Expenses might include, but is not limited to Taxi Fares, Parking/Valet Parking and Turnpike Tolls." sqref="Q7">
      <formula1>List_Occasional</formula1>
    </dataValidation>
    <dataValidation type="list" allowBlank="1" showInputMessage="1" showErrorMessage="1" prompt="=&gt; Are all of the expenses reported charged to a school district credit?_x000a_=&gt; Or are all of the expenses reported personally paid by you, the employee?" sqref="P5">
      <formula1>List_Expense</formula1>
    </dataValidation>
    <dataValidation type="decimal" operator="greaterThan" allowBlank="1" showInputMessage="1" showErrorMessage="1" errorTitle="Warning Message" error="_x000d_The expense entered is less than $1.00 or an invalid entry was made." promptTitle="Please Remember" prompt="_x000d_Please attach the original, detailed receipt to this form. If the original, detailed receipt is missing, the expense will not be reimbursed." sqref="R7:R18">
      <formula1>0.01</formula1>
    </dataValidation>
    <dataValidation type="list" showInputMessage="1" showErrorMessage="1" errorTitle="Warning Message" error="_x000d_Data entered is invalid, please re-enter data." promptTitle="Please Select a Location" prompt="_x000d_The box to the right requires the user to input miles travelled if &quot;HOME VISIT&quot;, &quot;OTHER LOCATION&quot; or &quot;TO FROM EMPLOYEE HOME&quot;. Please attach a copy of MapQuest or Google Maps. Otherwise, the miles travelled is automatically calculated below." sqref="H7:H18">
      <formula1>Choose_Building</formula1>
    </dataValidation>
    <dataValidation allowBlank="1" showInputMessage="1" showErrorMessage="1" prompt="_x000a_DID YOU REMEMBER TO PLACE A P.O. PRIOR TO THIS EXPENSE?_x000a__x000a_PLEASE NOTE, EXPENSES ARE NOT REIMBURSABLE IF A VALID P.O.WAS NOT IN PLACE FIRST." sqref="G3:I3"/>
    <dataValidation type="list" allowBlank="1" showErrorMessage="1" sqref="Q8:Q18">
      <formula1>List_Occasional</formula1>
    </dataValidation>
    <dataValidation allowBlank="1" showErrorMessage="1" prompt="DID YOU REMEMBER TO PLACE A P.O. PRIOR TO THIS EXPENSE?_x000a__x000a_PLEASE NOTE, EXPENSES ARE NOT REIMBURSABLE IF A P.O.WAS NOT IN PLACE FIRST." sqref="O24"/>
    <dataValidation type="list" allowBlank="1" showInputMessage="1" showErrorMessage="1" prompt="=&gt; Are all of the expenses reported charged to a school district credit?_x000a__x000a_=&gt; Or are all of the expenses reported personally paid by you, the employee?" sqref="R5">
      <formula1>List_Expense</formula1>
    </dataValidation>
    <dataValidation type="list" allowBlank="1" showInputMessage="1" showErrorMessage="1" sqref="F8 F10 F16 F12 F14 F18 N7:N18">
      <formula1>List_RoundTrip</formula1>
    </dataValidation>
    <dataValidation type="decimal" allowBlank="1" showInputMessage="1" errorTitle="Warning Message" error="The miles entered are not to the nearest whole mile. Please round to the nearest whole mile." promptTitle="Enter Miles Traveled" prompt="Mileage is reimbursed only if a private vehicle is used. Mileage is not reimbursed for any District owned vehicle, rental cars, or if you receive a monthly mileage allowance._x000d_  Mileage will be reimbursed using the mileage rate set by the IRS." sqref="I7:I8 I11:I18">
      <formula1>0.01</formula1>
      <formula2>500</formula2>
    </dataValidation>
    <dataValidation type="date" allowBlank="1" showInputMessage="1" showErrorMessage="1" error="This mileage form is for any travel between JAN 1, 2025 and JUN 30, 2025.  Use the appropriate Mileage and Travel form." sqref="E7:F7 E9:F9 E11:F11 E13:F13 E15:F15 E17:F17">
      <formula1>45658</formula1>
      <formula2>45838</formula2>
    </dataValidation>
    <dataValidation type="decimal" allowBlank="1" showInputMessage="1" errorTitle="Warning Message" error="The miles entered are not to the nearest whole mile. Please round to the nearest whole mile." promptTitle="Enter Miles Traveled" prompt="Mileage is only reimbursed if a private vehicle is used. Mileage is not reimbursed for any District owned vehicle, rental cars, or if you receive a monthly mileage allowance._x000d__x000d_ " sqref="I9:I10">
      <formula1>0.01</formula1>
      <formula2>500</formula2>
    </dataValidation>
  </dataValidations>
  <hyperlinks>
    <hyperlink ref="Q20:R20" r:id="rId1" display="Link to IRS Mileage Publication"/>
  </hyperlinks>
  <printOptions horizontalCentered="1"/>
  <pageMargins left="0.5" right="0.5" top="0.5" bottom="0.5" header="0" footer="0"/>
  <pageSetup scale="88" orientation="landscape"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B1:BL34"/>
  <sheetViews>
    <sheetView topLeftCell="AA1" workbookViewId="0">
      <selection activeCell="AJ18" sqref="AJ18"/>
    </sheetView>
  </sheetViews>
  <sheetFormatPr defaultColWidth="13.7109375" defaultRowHeight="18.95" customHeight="1"/>
  <cols>
    <col min="1" max="1" width="3.7109375" style="100" customWidth="1"/>
    <col min="2" max="16384" width="13.7109375" style="100"/>
  </cols>
  <sheetData>
    <row r="1" spans="2:37" ht="18.95" customHeight="1" thickBot="1"/>
    <row r="2" spans="2:37" ht="18.95" customHeight="1" thickTop="1">
      <c r="B2" s="101" t="s">
        <v>53</v>
      </c>
      <c r="C2" s="102">
        <v>1</v>
      </c>
      <c r="D2" s="102">
        <f t="shared" ref="D2:AG2" si="0">C2+1</f>
        <v>2</v>
      </c>
      <c r="E2" s="102">
        <f t="shared" si="0"/>
        <v>3</v>
      </c>
      <c r="F2" s="102">
        <f t="shared" si="0"/>
        <v>4</v>
      </c>
      <c r="G2" s="102">
        <f t="shared" si="0"/>
        <v>5</v>
      </c>
      <c r="H2" s="102">
        <f t="shared" si="0"/>
        <v>6</v>
      </c>
      <c r="I2" s="102">
        <f t="shared" si="0"/>
        <v>7</v>
      </c>
      <c r="J2" s="102">
        <f t="shared" si="0"/>
        <v>8</v>
      </c>
      <c r="K2" s="102">
        <f t="shared" si="0"/>
        <v>9</v>
      </c>
      <c r="L2" s="102">
        <f t="shared" si="0"/>
        <v>10</v>
      </c>
      <c r="M2" s="102">
        <f t="shared" si="0"/>
        <v>11</v>
      </c>
      <c r="N2" s="102">
        <f t="shared" si="0"/>
        <v>12</v>
      </c>
      <c r="O2" s="102">
        <f t="shared" si="0"/>
        <v>13</v>
      </c>
      <c r="P2" s="102">
        <f t="shared" si="0"/>
        <v>14</v>
      </c>
      <c r="Q2" s="102">
        <f t="shared" si="0"/>
        <v>15</v>
      </c>
      <c r="R2" s="102">
        <f t="shared" si="0"/>
        <v>16</v>
      </c>
      <c r="S2" s="102">
        <f t="shared" si="0"/>
        <v>17</v>
      </c>
      <c r="T2" s="102">
        <f t="shared" si="0"/>
        <v>18</v>
      </c>
      <c r="U2" s="102">
        <f t="shared" si="0"/>
        <v>19</v>
      </c>
      <c r="V2" s="102">
        <f t="shared" si="0"/>
        <v>20</v>
      </c>
      <c r="W2" s="102">
        <f t="shared" si="0"/>
        <v>21</v>
      </c>
      <c r="X2" s="102">
        <f t="shared" si="0"/>
        <v>22</v>
      </c>
      <c r="Y2" s="102">
        <f t="shared" si="0"/>
        <v>23</v>
      </c>
      <c r="Z2" s="102">
        <f t="shared" si="0"/>
        <v>24</v>
      </c>
      <c r="AA2" s="102">
        <f t="shared" si="0"/>
        <v>25</v>
      </c>
      <c r="AB2" s="102">
        <f t="shared" si="0"/>
        <v>26</v>
      </c>
      <c r="AC2" s="102">
        <f t="shared" si="0"/>
        <v>27</v>
      </c>
      <c r="AD2" s="102">
        <f t="shared" si="0"/>
        <v>28</v>
      </c>
      <c r="AE2" s="102">
        <f t="shared" si="0"/>
        <v>29</v>
      </c>
      <c r="AF2" s="102">
        <f t="shared" si="0"/>
        <v>30</v>
      </c>
      <c r="AG2" s="107">
        <f t="shared" si="0"/>
        <v>31</v>
      </c>
    </row>
    <row r="3" spans="2:37" ht="18.95" customHeight="1">
      <c r="B3" s="108" t="s">
        <v>30</v>
      </c>
      <c r="C3" s="109">
        <f>IF(ISERROR(INDEX(DB_Distance,MATCH(C21,Col_Distance,),MATCH(D21,Row_Distance,))),0,INDEX(DB_Distance,MATCH(C21,Col_Distance,),MATCH(D21,Row_Distance,)))</f>
        <v>0</v>
      </c>
      <c r="D3" s="109">
        <f>IF(ISERROR(INDEX(DB_Distance,MATCH('Everyday Calc'!E21,Col_Distance,),MATCH('Everyday Calc'!F21,Row_Distance,))),0,INDEX(DB_Distance,MATCH('Everyday Calc'!E21,Col_Distance,),MATCH('Everyday Calc'!F21,Row_Distance,)))</f>
        <v>0</v>
      </c>
      <c r="E3" s="109">
        <f>IF(ISERROR(INDEX(DB_Distance,MATCH('Everyday Calc'!G21,Col_Distance,),MATCH('Everyday Calc'!H21,Row_Distance,))),0,INDEX(DB_Distance,MATCH('Everyday Calc'!G21,Col_Distance,),MATCH('Everyday Calc'!H21,Row_Distance,)))</f>
        <v>0</v>
      </c>
      <c r="F3" s="109">
        <f>IF(ISERROR(INDEX(DB_Distance,MATCH('Everyday Calc'!I21,Col_Distance,),MATCH('Everyday Calc'!J21,Row_Distance,))),0,INDEX(DB_Distance,MATCH('Everyday Calc'!I21,Col_Distance,),MATCH('Everyday Calc'!J21,Row_Distance,)))</f>
        <v>0</v>
      </c>
      <c r="G3" s="109">
        <f>IF(ISERROR(INDEX(DB_Distance,MATCH('Everyday Calc'!K21,Col_Distance,),MATCH('Everyday Calc'!L21,Row_Distance,))),0,INDEX(DB_Distance,MATCH('Everyday Calc'!K21,Col_Distance,),MATCH('Everyday Calc'!L21,Row_Distance,)))</f>
        <v>0</v>
      </c>
      <c r="H3" s="109">
        <f>IF(ISERROR(INDEX(DB_Distance,MATCH('Everyday Calc'!M21,Col_Distance,),MATCH('Everyday Calc'!N21,Row_Distance,))),0,INDEX(DB_Distance,MATCH('Everyday Calc'!M21,Col_Distance,),MATCH('Everyday Calc'!N21,Row_Distance,)))</f>
        <v>0</v>
      </c>
      <c r="I3" s="109">
        <f>IF(ISERROR(INDEX(DB_Distance,MATCH('Everyday Calc'!O21,Col_Distance,),MATCH('Everyday Calc'!P21,Row_Distance,))),0,INDEX(DB_Distance,MATCH('Everyday Calc'!O21,Col_Distance,),MATCH('Everyday Calc'!P21,Row_Distance,)))</f>
        <v>0</v>
      </c>
      <c r="J3" s="109">
        <f>IF(ISERROR(INDEX(DB_Distance,MATCH('Everyday Calc'!Q21,Col_Distance,),MATCH('Everyday Calc'!R21,Row_Distance,))),0,INDEX(DB_Distance,MATCH('Everyday Calc'!Q21,Col_Distance,),MATCH('Everyday Calc'!R21,Row_Distance,)))</f>
        <v>0</v>
      </c>
      <c r="K3" s="109">
        <f>IF(ISERROR(INDEX(DB_Distance,MATCH('Everyday Calc'!S21,Col_Distance,),MATCH('Everyday Calc'!T21,Row_Distance,))),0,INDEX(DB_Distance,MATCH('Everyday Calc'!S21,Col_Distance,),MATCH('Everyday Calc'!T21,Row_Distance,)))</f>
        <v>0</v>
      </c>
      <c r="L3" s="109">
        <f>IF(ISERROR(INDEX(DB_Distance,MATCH('Everyday Calc'!U21,Col_Distance,),MATCH('Everyday Calc'!V21,Row_Distance,))),0,INDEX(DB_Distance,MATCH('Everyday Calc'!U21,Col_Distance,),MATCH('Everyday Calc'!V21,Row_Distance,)))</f>
        <v>0</v>
      </c>
      <c r="M3" s="109">
        <f>IF(ISERROR(INDEX(DB_Distance,MATCH('Everyday Calc'!W21,Col_Distance,),MATCH('Everyday Calc'!X21,Row_Distance,))),0,INDEX(DB_Distance,MATCH('Everyday Calc'!W21,Col_Distance,),MATCH('Everyday Calc'!X21,Row_Distance,)))</f>
        <v>0</v>
      </c>
      <c r="N3" s="109">
        <f>IF(ISERROR(INDEX(DB_Distance,MATCH('Everyday Calc'!Y21,Col_Distance,),MATCH('Everyday Calc'!Z21,Row_Distance,))),0,INDEX(DB_Distance,MATCH('Everyday Calc'!Y21,Col_Distance,),MATCH('Everyday Calc'!Z21,Row_Distance,)))</f>
        <v>0</v>
      </c>
      <c r="O3" s="109">
        <f>IF(ISERROR(INDEX(DB_Distance,MATCH('Everyday Calc'!AA21,Col_Distance,),MATCH('Everyday Calc'!AB21,Row_Distance,))),0,INDEX(DB_Distance,MATCH('Everyday Calc'!AA21,Col_Distance,),MATCH('Everyday Calc'!AB21,Row_Distance,)))</f>
        <v>0</v>
      </c>
      <c r="P3" s="109">
        <f>IF(ISERROR(INDEX(DB_Distance,MATCH('Everyday Calc'!AC21,Col_Distance,),MATCH('Everyday Calc'!AD21,Row_Distance,))),0,INDEX(DB_Distance,MATCH('Everyday Calc'!AC21,Col_Distance,),MATCH('Everyday Calc'!AD21,Row_Distance,)))</f>
        <v>0</v>
      </c>
      <c r="Q3" s="109">
        <f>IF(ISERROR(INDEX(DB_Distance,MATCH('Everyday Calc'!AE21,Col_Distance,),MATCH('Everyday Calc'!AF21,Row_Distance,))),0,INDEX(DB_Distance,MATCH('Everyday Calc'!AE21,Col_Distance,),MATCH('Everyday Calc'!AF21,Row_Distance,)))</f>
        <v>0</v>
      </c>
      <c r="R3" s="109">
        <f>IF(ISERROR(INDEX(DB_Distance,MATCH('Everyday Calc'!AG21,Col_Distance,),MATCH('Everyday Calc'!AH21,Row_Distance,))),0,INDEX(DB_Distance,MATCH('Everyday Calc'!AG21,Col_Distance,),MATCH('Everyday Calc'!AH21,Row_Distance,)))</f>
        <v>0</v>
      </c>
      <c r="S3" s="109">
        <f>IF(ISERROR(INDEX(DB_Distance,MATCH('Everyday Calc'!AI21,Col_Distance,),MATCH('Everyday Calc'!AJ21,Row_Distance,))),0,INDEX(DB_Distance,MATCH('Everyday Calc'!AI21,Col_Distance,),MATCH('Everyday Calc'!AJ21,Row_Distance,)))</f>
        <v>0</v>
      </c>
      <c r="T3" s="109">
        <f>IF(ISERROR(INDEX(DB_Distance,MATCH('Everyday Calc'!AK21,Col_Distance,),MATCH('Everyday Calc'!AL21,Row_Distance,))),0,INDEX(DB_Distance,MATCH('Everyday Calc'!AK21,Col_Distance,),MATCH('Everyday Calc'!AL21,Row_Distance,)))</f>
        <v>0</v>
      </c>
      <c r="U3" s="109">
        <f>IF(ISERROR(INDEX(DB_Distance,MATCH('Everyday Calc'!AM21,Col_Distance,),MATCH('Everyday Calc'!AN21,Row_Distance,))),0,INDEX(DB_Distance,MATCH('Everyday Calc'!AM21,Col_Distance,),MATCH('Everyday Calc'!AN21,Row_Distance,)))</f>
        <v>0</v>
      </c>
      <c r="V3" s="109">
        <f>IF(ISERROR(INDEX(DB_Distance,MATCH('Everyday Calc'!AO21,Col_Distance,),MATCH('Everyday Calc'!AP21,Row_Distance,))),0,INDEX(DB_Distance,MATCH('Everyday Calc'!AO21,Col_Distance,),MATCH('Everyday Calc'!AP21,Row_Distance,)))</f>
        <v>0</v>
      </c>
      <c r="W3" s="109">
        <f>IF(ISERROR(INDEX(DB_Distance,MATCH('Everyday Calc'!AQ21,Col_Distance,),MATCH('Everyday Calc'!AR21,Row_Distance,))),0,INDEX(DB_Distance,MATCH('Everyday Calc'!AQ21,Col_Distance,),MATCH('Everyday Calc'!AR21,Row_Distance,)))</f>
        <v>0</v>
      </c>
      <c r="X3" s="109">
        <f>IF(ISERROR(INDEX(DB_Distance,MATCH('Everyday Calc'!AS21,Col_Distance,),MATCH('Everyday Calc'!AT21,Row_Distance,))),0,INDEX(DB_Distance,MATCH('Everyday Calc'!AS21,Col_Distance,),MATCH('Everyday Calc'!AT21,Row_Distance,)))</f>
        <v>0</v>
      </c>
      <c r="Y3" s="109">
        <f>IF(ISERROR(INDEX(DB_Distance,MATCH('Everyday Calc'!AU21,Col_Distance,),MATCH('Everyday Calc'!AV21,Row_Distance,))),0,INDEX(DB_Distance,MATCH('Everyday Calc'!AU21,Col_Distance,),MATCH('Everyday Calc'!AV21,Row_Distance,)))</f>
        <v>0</v>
      </c>
      <c r="Z3" s="109">
        <f>IF(ISERROR(INDEX(DB_Distance,MATCH('Everyday Calc'!AW21,Col_Distance,),MATCH('Everyday Calc'!AX21,Row_Distance,))),0,INDEX(DB_Distance,MATCH('Everyday Calc'!AW21,Col_Distance,),MATCH('Everyday Calc'!AX21,Row_Distance,)))</f>
        <v>0</v>
      </c>
      <c r="AA3" s="109">
        <f>IF(ISERROR(INDEX(DB_Distance,MATCH('Everyday Calc'!AY21,Col_Distance,),MATCH('Everyday Calc'!AZ21,Row_Distance,))),0,INDEX(DB_Distance,MATCH('Everyday Calc'!AY21,Col_Distance,),MATCH('Everyday Calc'!AZ21,Row_Distance,)))</f>
        <v>0</v>
      </c>
      <c r="AB3" s="109">
        <f>IF(ISERROR(INDEX(DB_Distance,MATCH('Everyday Calc'!BA21,Col_Distance,),MATCH('Everyday Calc'!BB21,Row_Distance,))),0,INDEX(DB_Distance,MATCH('Everyday Calc'!BA21,Col_Distance,),MATCH('Everyday Calc'!BB21,Row_Distance,)))</f>
        <v>0</v>
      </c>
      <c r="AC3" s="109">
        <f>IF(ISERROR(INDEX(DB_Distance,MATCH('Everyday Calc'!BC21,Col_Distance,),MATCH('Everyday Calc'!BD21,Row_Distance,))),0,INDEX(DB_Distance,MATCH('Everyday Calc'!BC21,Col_Distance,),MATCH('Everyday Calc'!BD21,Row_Distance,)))</f>
        <v>0</v>
      </c>
      <c r="AD3" s="109">
        <f>IF(ISERROR(INDEX(DB_Distance,MATCH('Everyday Calc'!BE21,Col_Distance,),MATCH('Everyday Calc'!BF21,Row_Distance,))),0,INDEX(DB_Distance,MATCH('Everyday Calc'!BE21,Col_Distance,),MATCH('Everyday Calc'!BF21,Row_Distance,)))</f>
        <v>0</v>
      </c>
      <c r="AE3" s="109">
        <f>IF(ISERROR(INDEX(DB_Distance,MATCH('Everyday Calc'!BG21,Col_Distance,),MATCH('Everyday Calc'!BH21,Row_Distance,))),0,INDEX(DB_Distance,MATCH('Everyday Calc'!BG21,Col_Distance,),MATCH('Everyday Calc'!BH21,Row_Distance,)))</f>
        <v>0</v>
      </c>
      <c r="AF3" s="109">
        <f>IF(ISERROR(INDEX(DB_Distance,MATCH('Everyday Calc'!BI21,Col_Distance,),MATCH('Everyday Calc'!BJ21,Row_Distance,))),0,INDEX(DB_Distance,MATCH('Everyday Calc'!BI21,Col_Distance,),MATCH('Everyday Calc'!BJ21,Row_Distance,)))</f>
        <v>0</v>
      </c>
      <c r="AG3" s="103">
        <f>IF(ISERROR(INDEX(DB_Distance,MATCH('Everyday Calc'!BK21,Col_Distance,),MATCH('Everyday Calc'!BL21,Row_Distance,))),0,INDEX(DB_Distance,MATCH('Everyday Calc'!BK21,Col_Distance,),MATCH('Everyday Calc'!BL21,Row_Distance,)))</f>
        <v>0</v>
      </c>
    </row>
    <row r="4" spans="2:37" ht="18.95" customHeight="1">
      <c r="B4" s="108" t="s">
        <v>31</v>
      </c>
      <c r="C4" s="109">
        <f>IF(ISERROR(INDEX(DB_Distance,MATCH('Everyday Calc'!C22,Col_Distance,),MATCH('Everyday Calc'!D22,Row_Distance,))),0,INDEX(DB_Distance,MATCH('Everyday Calc'!C22,Col_Distance,),MATCH('Everyday Calc'!D22,Row_Distance,)))</f>
        <v>0</v>
      </c>
      <c r="D4" s="109">
        <f>IF(ISERROR(INDEX(DB_Distance,MATCH('Everyday Calc'!E22,Col_Distance,),MATCH('Everyday Calc'!F22,Row_Distance,))),0,INDEX(DB_Distance,MATCH('Everyday Calc'!E22,Col_Distance,),MATCH('Everyday Calc'!F22,Row_Distance,)))</f>
        <v>0</v>
      </c>
      <c r="E4" s="109">
        <f>IF(ISERROR(INDEX(DB_Distance,MATCH('Everyday Calc'!G22,Col_Distance,),MATCH('Everyday Calc'!H22,Row_Distance,))),0,INDEX(DB_Distance,MATCH('Everyday Calc'!G22,Col_Distance,),MATCH('Everyday Calc'!H22,Row_Distance,)))</f>
        <v>0</v>
      </c>
      <c r="F4" s="109">
        <f>IF(ISERROR(INDEX(DB_Distance,MATCH('Everyday Calc'!I22,Col_Distance,),MATCH('Everyday Calc'!J22,Row_Distance,))),0,INDEX(DB_Distance,MATCH('Everyday Calc'!I22,Col_Distance,),MATCH('Everyday Calc'!J22,Row_Distance,)))</f>
        <v>0</v>
      </c>
      <c r="G4" s="109">
        <f>IF(ISERROR(INDEX(DB_Distance,MATCH('Everyday Calc'!K22,Col_Distance,),MATCH('Everyday Calc'!L22,Row_Distance,))),0,INDEX(DB_Distance,MATCH('Everyday Calc'!K22,Col_Distance,),MATCH('Everyday Calc'!L22,Row_Distance,)))</f>
        <v>0</v>
      </c>
      <c r="H4" s="109">
        <f>IF(ISERROR(INDEX(DB_Distance,MATCH('Everyday Calc'!M22,Col_Distance,),MATCH('Everyday Calc'!N22,Row_Distance,))),0,INDEX(DB_Distance,MATCH('Everyday Calc'!M22,Col_Distance,),MATCH('Everyday Calc'!N22,Row_Distance,)))</f>
        <v>0</v>
      </c>
      <c r="I4" s="109">
        <f>IF(ISERROR(INDEX(DB_Distance,MATCH('Everyday Calc'!O22,Col_Distance,),MATCH('Everyday Calc'!P22,Row_Distance,))),0,INDEX(DB_Distance,MATCH('Everyday Calc'!O22,Col_Distance,),MATCH('Everyday Calc'!P22,Row_Distance,)))</f>
        <v>0</v>
      </c>
      <c r="J4" s="109">
        <f>IF(ISERROR(INDEX(DB_Distance,MATCH('Everyday Calc'!Q22,Col_Distance,),MATCH('Everyday Calc'!R22,Row_Distance,))),0,INDEX(DB_Distance,MATCH('Everyday Calc'!Q22,Col_Distance,),MATCH('Everyday Calc'!R22,Row_Distance,)))</f>
        <v>0</v>
      </c>
      <c r="K4" s="109">
        <f>IF(ISERROR(INDEX(DB_Distance,MATCH('Everyday Calc'!S22,Col_Distance,),MATCH('Everyday Calc'!T22,Row_Distance,))),0,INDEX(DB_Distance,MATCH('Everyday Calc'!S22,Col_Distance,),MATCH('Everyday Calc'!T22,Row_Distance,)))</f>
        <v>0</v>
      </c>
      <c r="L4" s="109">
        <f>IF(ISERROR(INDEX(DB_Distance,MATCH('Everyday Calc'!U22,Col_Distance,),MATCH('Everyday Calc'!V22,Row_Distance,))),0,INDEX(DB_Distance,MATCH('Everyday Calc'!U22,Col_Distance,),MATCH('Everyday Calc'!V22,Row_Distance,)))</f>
        <v>0</v>
      </c>
      <c r="M4" s="109">
        <f>IF(ISERROR(INDEX(DB_Distance,MATCH('Everyday Calc'!W22,Col_Distance,),MATCH('Everyday Calc'!X22,Row_Distance,))),0,INDEX(DB_Distance,MATCH('Everyday Calc'!W22,Col_Distance,),MATCH('Everyday Calc'!X22,Row_Distance,)))</f>
        <v>0</v>
      </c>
      <c r="N4" s="109">
        <f>IF(ISERROR(INDEX(DB_Distance,MATCH('Everyday Calc'!Y22,Col_Distance,),MATCH('Everyday Calc'!Z22,Row_Distance,))),0,INDEX(DB_Distance,MATCH('Everyday Calc'!Y22,Col_Distance,),MATCH('Everyday Calc'!Z22,Row_Distance,)))</f>
        <v>0</v>
      </c>
      <c r="O4" s="109">
        <f>IF(ISERROR(INDEX(DB_Distance,MATCH('Everyday Calc'!AA22,Col_Distance,),MATCH('Everyday Calc'!AB22,Row_Distance,))),0,INDEX(DB_Distance,MATCH('Everyday Calc'!AA22,Col_Distance,),MATCH('Everyday Calc'!AB22,Row_Distance,)))</f>
        <v>0</v>
      </c>
      <c r="P4" s="109">
        <f>IF(ISERROR(INDEX(DB_Distance,MATCH('Everyday Calc'!AC22,Col_Distance,),MATCH('Everyday Calc'!AD22,Row_Distance,))),0,INDEX(DB_Distance,MATCH('Everyday Calc'!AC22,Col_Distance,),MATCH('Everyday Calc'!AD22,Row_Distance,)))</f>
        <v>0</v>
      </c>
      <c r="Q4" s="109">
        <f>IF(ISERROR(INDEX(DB_Distance,MATCH('Everyday Calc'!AE22,Col_Distance,),MATCH('Everyday Calc'!AF22,Row_Distance,))),0,INDEX(DB_Distance,MATCH('Everyday Calc'!AE22,Col_Distance,),MATCH('Everyday Calc'!AF22,Row_Distance,)))</f>
        <v>0</v>
      </c>
      <c r="R4" s="109">
        <f>IF(ISERROR(INDEX(DB_Distance,MATCH('Everyday Calc'!AG22,Col_Distance,),MATCH('Everyday Calc'!AH22,Row_Distance,))),0,INDEX(DB_Distance,MATCH('Everyday Calc'!AG22,Col_Distance,),MATCH('Everyday Calc'!AH22,Row_Distance,)))</f>
        <v>0</v>
      </c>
      <c r="S4" s="109">
        <f>IF(ISERROR(INDEX(DB_Distance,MATCH('Everyday Calc'!AI22,Col_Distance,),MATCH('Everyday Calc'!AJ22,Row_Distance,))),0,INDEX(DB_Distance,MATCH('Everyday Calc'!AI22,Col_Distance,),MATCH('Everyday Calc'!AJ22,Row_Distance,)))</f>
        <v>0</v>
      </c>
      <c r="T4" s="109">
        <f>IF(ISERROR(INDEX(DB_Distance,MATCH('Everyday Calc'!AK22,Col_Distance,),MATCH('Everyday Calc'!AL22,Row_Distance,))),0,INDEX(DB_Distance,MATCH('Everyday Calc'!AK22,Col_Distance,),MATCH('Everyday Calc'!AL22,Row_Distance,)))</f>
        <v>0</v>
      </c>
      <c r="U4" s="109">
        <f>IF(ISERROR(INDEX(DB_Distance,MATCH('Everyday Calc'!AM22,Col_Distance,),MATCH('Everyday Calc'!AN22,Row_Distance,))),0,INDEX(DB_Distance,MATCH('Everyday Calc'!AM22,Col_Distance,),MATCH('Everyday Calc'!AN22,Row_Distance,)))</f>
        <v>0</v>
      </c>
      <c r="V4" s="109">
        <f>IF(ISERROR(INDEX(DB_Distance,MATCH('Everyday Calc'!AO22,Col_Distance,),MATCH('Everyday Calc'!AP22,Row_Distance,))),0,INDEX(DB_Distance,MATCH('Everyday Calc'!AO22,Col_Distance,),MATCH('Everyday Calc'!AP22,Row_Distance,)))</f>
        <v>0</v>
      </c>
      <c r="W4" s="109">
        <f>IF(ISERROR(INDEX(DB_Distance,MATCH('Everyday Calc'!AQ22,Col_Distance,),MATCH('Everyday Calc'!AR22,Row_Distance,))),0,INDEX(DB_Distance,MATCH('Everyday Calc'!AQ22,Col_Distance,),MATCH('Everyday Calc'!AR22,Row_Distance,)))</f>
        <v>0</v>
      </c>
      <c r="X4" s="109">
        <f>IF(ISERROR(INDEX(DB_Distance,MATCH('Everyday Calc'!AS22,Col_Distance,),MATCH('Everyday Calc'!AT22,Row_Distance,))),0,INDEX(DB_Distance,MATCH('Everyday Calc'!AS22,Col_Distance,),MATCH('Everyday Calc'!AT22,Row_Distance,)))</f>
        <v>0</v>
      </c>
      <c r="Y4" s="109">
        <f>IF(ISERROR(INDEX(DB_Distance,MATCH('Everyday Calc'!AU22,Col_Distance,),MATCH('Everyday Calc'!AV22,Row_Distance,))),0,INDEX(DB_Distance,MATCH('Everyday Calc'!AU22,Col_Distance,),MATCH('Everyday Calc'!AV22,Row_Distance,)))</f>
        <v>0</v>
      </c>
      <c r="Z4" s="109">
        <f>IF(ISERROR(INDEX(DB_Distance,MATCH('Everyday Calc'!AW22,Col_Distance,),MATCH('Everyday Calc'!AX22,Row_Distance,))),0,INDEX(DB_Distance,MATCH('Everyday Calc'!AW22,Col_Distance,),MATCH('Everyday Calc'!AX22,Row_Distance,)))</f>
        <v>0</v>
      </c>
      <c r="AA4" s="109">
        <f>IF(ISERROR(INDEX(DB_Distance,MATCH('Everyday Calc'!AY22,Col_Distance,),MATCH('Everyday Calc'!AZ22,Row_Distance,))),0,INDEX(DB_Distance,MATCH('Everyday Calc'!AY22,Col_Distance,),MATCH('Everyday Calc'!AZ22,Row_Distance,)))</f>
        <v>0</v>
      </c>
      <c r="AB4" s="109">
        <f>IF(ISERROR(INDEX(DB_Distance,MATCH('Everyday Calc'!BA22,Col_Distance,),MATCH('Everyday Calc'!BB22,Row_Distance,))),0,INDEX(DB_Distance,MATCH('Everyday Calc'!BA22,Col_Distance,),MATCH('Everyday Calc'!BB22,Row_Distance,)))</f>
        <v>0</v>
      </c>
      <c r="AC4" s="109">
        <f>IF(ISERROR(INDEX(DB_Distance,MATCH('Everyday Calc'!BC22,Col_Distance,),MATCH('Everyday Calc'!BD22,Row_Distance,))),0,INDEX(DB_Distance,MATCH('Everyday Calc'!BC22,Col_Distance,),MATCH('Everyday Calc'!BD22,Row_Distance,)))</f>
        <v>0</v>
      </c>
      <c r="AD4" s="109">
        <f>IF(ISERROR(INDEX(DB_Distance,MATCH('Everyday Calc'!BE22,Col_Distance,),MATCH('Everyday Calc'!BF22,Row_Distance,))),0,INDEX(DB_Distance,MATCH('Everyday Calc'!BE22,Col_Distance,),MATCH('Everyday Calc'!BF22,Row_Distance,)))</f>
        <v>0</v>
      </c>
      <c r="AE4" s="109">
        <f>IF(ISERROR(INDEX(DB_Distance,MATCH('Everyday Calc'!BG22,Col_Distance,),MATCH('Everyday Calc'!BH22,Row_Distance,))),0,INDEX(DB_Distance,MATCH('Everyday Calc'!BG22,Col_Distance,),MATCH('Everyday Calc'!BH22,Row_Distance,)))</f>
        <v>0</v>
      </c>
      <c r="AF4" s="109">
        <f>IF(ISERROR(INDEX(DB_Distance,MATCH('Everyday Calc'!BI22,Col_Distance,),MATCH('Everyday Calc'!BJ22,Row_Distance,))),0,INDEX(DB_Distance,MATCH('Everyday Calc'!BI22,Col_Distance,),MATCH('Everyday Calc'!BJ22,Row_Distance,)))</f>
        <v>0</v>
      </c>
      <c r="AG4" s="103">
        <f>IF(ISERROR(INDEX(DB_Distance,MATCH('Everyday Calc'!BK22,Col_Distance,),MATCH('Everyday Calc'!BL22,Row_Distance,))),0,INDEX(DB_Distance,MATCH('Everyday Calc'!BK22,Col_Distance,),MATCH('Everyday Calc'!BL22,Row_Distance,)))</f>
        <v>0</v>
      </c>
    </row>
    <row r="5" spans="2:37" ht="18.95" customHeight="1">
      <c r="B5" s="108" t="s">
        <v>32</v>
      </c>
      <c r="C5" s="109">
        <f>IF(ISERROR(INDEX(DB_Distance,MATCH('Everyday Calc'!C23,Col_Distance,),MATCH('Everyday Calc'!D23,Row_Distance,))),0,INDEX(DB_Distance,MATCH('Everyday Calc'!C23,Col_Distance,),MATCH('Everyday Calc'!D23,Row_Distance,)))</f>
        <v>0</v>
      </c>
      <c r="D5" s="109">
        <f>IF(ISERROR(INDEX(DB_Distance,MATCH('Everyday Calc'!E23,Col_Distance,),MATCH('Everyday Calc'!F23,Row_Distance,))),0,INDEX(DB_Distance,MATCH('Everyday Calc'!E23,Col_Distance,),MATCH('Everyday Calc'!F23,Row_Distance,)))</f>
        <v>0</v>
      </c>
      <c r="E5" s="109">
        <f>IF(ISERROR(INDEX(DB_Distance,MATCH('Everyday Calc'!G23,Col_Distance,),MATCH('Everyday Calc'!H23,Row_Distance,))),0,INDEX(DB_Distance,MATCH('Everyday Calc'!G23,Col_Distance,),MATCH('Everyday Calc'!H23,Row_Distance,)))</f>
        <v>0</v>
      </c>
      <c r="F5" s="109">
        <f>IF(ISERROR(INDEX(DB_Distance,MATCH('Everyday Calc'!I23,Col_Distance,),MATCH('Everyday Calc'!J23,Row_Distance,))),0,INDEX(DB_Distance,MATCH('Everyday Calc'!I23,Col_Distance,),MATCH('Everyday Calc'!J23,Row_Distance,)))</f>
        <v>0</v>
      </c>
      <c r="G5" s="109">
        <f>IF(ISERROR(INDEX(DB_Distance,MATCH('Everyday Calc'!K23,Col_Distance,),MATCH('Everyday Calc'!L23,Row_Distance,))),0,INDEX(DB_Distance,MATCH('Everyday Calc'!K23,Col_Distance,),MATCH('Everyday Calc'!L23,Row_Distance,)))</f>
        <v>0</v>
      </c>
      <c r="H5" s="109">
        <f>IF(ISERROR(INDEX(DB_Distance,MATCH('Everyday Calc'!M23,Col_Distance,),MATCH('Everyday Calc'!N23,Row_Distance,))),0,INDEX(DB_Distance,MATCH('Everyday Calc'!M23,Col_Distance,),MATCH('Everyday Calc'!N23,Row_Distance,)))</f>
        <v>0</v>
      </c>
      <c r="I5" s="109">
        <f>IF(ISERROR(INDEX(DB_Distance,MATCH('Everyday Calc'!O23,Col_Distance,),MATCH('Everyday Calc'!P23,Row_Distance,))),0,INDEX(DB_Distance,MATCH('Everyday Calc'!O23,Col_Distance,),MATCH('Everyday Calc'!P23,Row_Distance,)))</f>
        <v>0</v>
      </c>
      <c r="J5" s="109">
        <f>IF(ISERROR(INDEX(DB_Distance,MATCH('Everyday Calc'!Q23,Col_Distance,),MATCH('Everyday Calc'!R23,Row_Distance,))),0,INDEX(DB_Distance,MATCH('Everyday Calc'!Q23,Col_Distance,),MATCH('Everyday Calc'!R23,Row_Distance,)))</f>
        <v>0</v>
      </c>
      <c r="K5" s="109">
        <f>IF(ISERROR(INDEX(DB_Distance,MATCH('Everyday Calc'!S23,Col_Distance,),MATCH('Everyday Calc'!T23,Row_Distance,))),0,INDEX(DB_Distance,MATCH('Everyday Calc'!S23,Col_Distance,),MATCH('Everyday Calc'!T23,Row_Distance,)))</f>
        <v>0</v>
      </c>
      <c r="L5" s="109">
        <f>IF(ISERROR(INDEX(DB_Distance,MATCH('Everyday Calc'!U23,Col_Distance,),MATCH('Everyday Calc'!V23,Row_Distance,))),0,INDEX(DB_Distance,MATCH('Everyday Calc'!U23,Col_Distance,),MATCH('Everyday Calc'!V23,Row_Distance,)))</f>
        <v>0</v>
      </c>
      <c r="M5" s="109">
        <f>IF(ISERROR(INDEX(DB_Distance,MATCH('Everyday Calc'!W23,Col_Distance,),MATCH('Everyday Calc'!X23,Row_Distance,))),0,INDEX(DB_Distance,MATCH('Everyday Calc'!W23,Col_Distance,),MATCH('Everyday Calc'!X23,Row_Distance,)))</f>
        <v>0</v>
      </c>
      <c r="N5" s="109">
        <f>IF(ISERROR(INDEX(DB_Distance,MATCH('Everyday Calc'!Y23,Col_Distance,),MATCH('Everyday Calc'!Z23,Row_Distance,))),0,INDEX(DB_Distance,MATCH('Everyday Calc'!Y23,Col_Distance,),MATCH('Everyday Calc'!Z23,Row_Distance,)))</f>
        <v>0</v>
      </c>
      <c r="O5" s="109">
        <f>IF(ISERROR(INDEX(DB_Distance,MATCH('Everyday Calc'!AA23,Col_Distance,),MATCH('Everyday Calc'!AB23,Row_Distance,))),0,INDEX(DB_Distance,MATCH('Everyday Calc'!AA23,Col_Distance,),MATCH('Everyday Calc'!AB23,Row_Distance,)))</f>
        <v>0</v>
      </c>
      <c r="P5" s="109">
        <f>IF(ISERROR(INDEX(DB_Distance,MATCH('Everyday Calc'!AC23,Col_Distance,),MATCH('Everyday Calc'!AD23,Row_Distance,))),0,INDEX(DB_Distance,MATCH('Everyday Calc'!AC23,Col_Distance,),MATCH('Everyday Calc'!AD23,Row_Distance,)))</f>
        <v>0</v>
      </c>
      <c r="Q5" s="109">
        <f>IF(ISERROR(INDEX(DB_Distance,MATCH('Everyday Calc'!AE23,Col_Distance,),MATCH('Everyday Calc'!AF23,Row_Distance,))),0,INDEX(DB_Distance,MATCH('Everyday Calc'!AE23,Col_Distance,),MATCH('Everyday Calc'!AF23,Row_Distance,)))</f>
        <v>0</v>
      </c>
      <c r="R5" s="109">
        <f>IF(ISERROR(INDEX(DB_Distance,MATCH('Everyday Calc'!AG23,Col_Distance,),MATCH('Everyday Calc'!AH23,Row_Distance,))),0,INDEX(DB_Distance,MATCH('Everyday Calc'!AG23,Col_Distance,),MATCH('Everyday Calc'!AH23,Row_Distance,)))</f>
        <v>0</v>
      </c>
      <c r="S5" s="109">
        <f>IF(ISERROR(INDEX(DB_Distance,MATCH('Everyday Calc'!AI23,Col_Distance,),MATCH('Everyday Calc'!AJ23,Row_Distance,))),0,INDEX(DB_Distance,MATCH('Everyday Calc'!AI23,Col_Distance,),MATCH('Everyday Calc'!AJ23,Row_Distance,)))</f>
        <v>0</v>
      </c>
      <c r="T5" s="109">
        <f>IF(ISERROR(INDEX(DB_Distance,MATCH('Everyday Calc'!AK23,Col_Distance,),MATCH('Everyday Calc'!AL23,Row_Distance,))),0,INDEX(DB_Distance,MATCH('Everyday Calc'!AK23,Col_Distance,),MATCH('Everyday Calc'!AL23,Row_Distance,)))</f>
        <v>0</v>
      </c>
      <c r="U5" s="109">
        <f>IF(ISERROR(INDEX(DB_Distance,MATCH('Everyday Calc'!AM23,Col_Distance,),MATCH('Everyday Calc'!AN23,Row_Distance,))),0,INDEX(DB_Distance,MATCH('Everyday Calc'!AM23,Col_Distance,),MATCH('Everyday Calc'!AN23,Row_Distance,)))</f>
        <v>0</v>
      </c>
      <c r="V5" s="109">
        <f>IF(ISERROR(INDEX(DB_Distance,MATCH('Everyday Calc'!AO23,Col_Distance,),MATCH('Everyday Calc'!AP23,Row_Distance,))),0,INDEX(DB_Distance,MATCH('Everyday Calc'!AO23,Col_Distance,),MATCH('Everyday Calc'!AP23,Row_Distance,)))</f>
        <v>0</v>
      </c>
      <c r="W5" s="109">
        <f>IF(ISERROR(INDEX(DB_Distance,MATCH('Everyday Calc'!AQ23,Col_Distance,),MATCH('Everyday Calc'!AR23,Row_Distance,))),0,INDEX(DB_Distance,MATCH('Everyday Calc'!AQ23,Col_Distance,),MATCH('Everyday Calc'!AR23,Row_Distance,)))</f>
        <v>0</v>
      </c>
      <c r="X5" s="109">
        <f>IF(ISERROR(INDEX(DB_Distance,MATCH('Everyday Calc'!AS23,Col_Distance,),MATCH('Everyday Calc'!AT23,Row_Distance,))),0,INDEX(DB_Distance,MATCH('Everyday Calc'!AS23,Col_Distance,),MATCH('Everyday Calc'!AT23,Row_Distance,)))</f>
        <v>0</v>
      </c>
      <c r="Y5" s="109">
        <f>IF(ISERROR(INDEX(DB_Distance,MATCH('Everyday Calc'!AU23,Col_Distance,),MATCH('Everyday Calc'!AV23,Row_Distance,))),0,INDEX(DB_Distance,MATCH('Everyday Calc'!AU23,Col_Distance,),MATCH('Everyday Calc'!AV23,Row_Distance,)))</f>
        <v>0</v>
      </c>
      <c r="Z5" s="109">
        <f>IF(ISERROR(INDEX(DB_Distance,MATCH('Everyday Calc'!AW23,Col_Distance,),MATCH('Everyday Calc'!AX23,Row_Distance,))),0,INDEX(DB_Distance,MATCH('Everyday Calc'!AW23,Col_Distance,),MATCH('Everyday Calc'!AX23,Row_Distance,)))</f>
        <v>0</v>
      </c>
      <c r="AA5" s="109">
        <f>IF(ISERROR(INDEX(DB_Distance,MATCH('Everyday Calc'!AY23,Col_Distance,),MATCH('Everyday Calc'!AZ23,Row_Distance,))),0,INDEX(DB_Distance,MATCH('Everyday Calc'!AY23,Col_Distance,),MATCH('Everyday Calc'!AZ23,Row_Distance,)))</f>
        <v>0</v>
      </c>
      <c r="AB5" s="109">
        <f>IF(ISERROR(INDEX(DB_Distance,MATCH('Everyday Calc'!BA23,Col_Distance,),MATCH('Everyday Calc'!BB23,Row_Distance,))),0,INDEX(DB_Distance,MATCH('Everyday Calc'!BA23,Col_Distance,),MATCH('Everyday Calc'!BB23,Row_Distance,)))</f>
        <v>0</v>
      </c>
      <c r="AC5" s="109">
        <f>IF(ISERROR(INDEX(DB_Distance,MATCH('Everyday Calc'!BC23,Col_Distance,),MATCH('Everyday Calc'!BD23,Row_Distance,))),0,INDEX(DB_Distance,MATCH('Everyday Calc'!BC23,Col_Distance,),MATCH('Everyday Calc'!BD23,Row_Distance,)))</f>
        <v>0</v>
      </c>
      <c r="AD5" s="109">
        <f>IF(ISERROR(INDEX(DB_Distance,MATCH('Everyday Calc'!BE23,Col_Distance,),MATCH('Everyday Calc'!BF23,Row_Distance,))),0,INDEX(DB_Distance,MATCH('Everyday Calc'!BE23,Col_Distance,),MATCH('Everyday Calc'!BF23,Row_Distance,)))</f>
        <v>0</v>
      </c>
      <c r="AE5" s="109">
        <f>IF(ISERROR(INDEX(DB_Distance,MATCH('Everyday Calc'!BG23,Col_Distance,),MATCH('Everyday Calc'!BH23,Row_Distance,))),0,INDEX(DB_Distance,MATCH('Everyday Calc'!BG23,Col_Distance,),MATCH('Everyday Calc'!BH23,Row_Distance,)))</f>
        <v>0</v>
      </c>
      <c r="AF5" s="109">
        <f>IF(ISERROR(INDEX(DB_Distance,MATCH('Everyday Calc'!BI23,Col_Distance,),MATCH('Everyday Calc'!BJ23,Row_Distance,))),0,INDEX(DB_Distance,MATCH('Everyday Calc'!BI23,Col_Distance,),MATCH('Everyday Calc'!BJ23,Row_Distance,)))</f>
        <v>0</v>
      </c>
      <c r="AG5" s="103">
        <f>IF(ISERROR(INDEX(DB_Distance,MATCH('Everyday Calc'!BK23,Col_Distance,),MATCH('Everyday Calc'!BL23,Row_Distance,))),0,INDEX(DB_Distance,MATCH('Everyday Calc'!BK23,Col_Distance,),MATCH('Everyday Calc'!BL23,Row_Distance,)))</f>
        <v>0</v>
      </c>
    </row>
    <row r="6" spans="2:37" ht="18.95" customHeight="1">
      <c r="B6" s="108" t="s">
        <v>33</v>
      </c>
      <c r="C6" s="109">
        <f>IF(ISERROR(INDEX(DB_Distance,MATCH('Everyday Calc'!C24,Col_Distance,),MATCH('Everyday Calc'!D24,Row_Distance,))),0,INDEX(DB_Distance,MATCH('Everyday Calc'!C24,Col_Distance,),MATCH('Everyday Calc'!D24,Row_Distance,)))</f>
        <v>0</v>
      </c>
      <c r="D6" s="109">
        <f>IF(ISERROR(INDEX(DB_Distance,MATCH('Everyday Calc'!E24,Col_Distance,),MATCH('Everyday Calc'!F24,Row_Distance,))),0,INDEX(DB_Distance,MATCH('Everyday Calc'!E24,Col_Distance,),MATCH('Everyday Calc'!F24,Row_Distance,)))</f>
        <v>0</v>
      </c>
      <c r="E6" s="109">
        <f>IF(ISERROR(INDEX(DB_Distance,MATCH('Everyday Calc'!G24,Col_Distance,),MATCH('Everyday Calc'!H24,Row_Distance,))),0,INDEX(DB_Distance,MATCH('Everyday Calc'!G24,Col_Distance,),MATCH('Everyday Calc'!H24,Row_Distance,)))</f>
        <v>0</v>
      </c>
      <c r="F6" s="109">
        <f>IF(ISERROR(INDEX(DB_Distance,MATCH('Everyday Calc'!I24,Col_Distance,),MATCH('Everyday Calc'!J24,Row_Distance,))),0,INDEX(DB_Distance,MATCH('Everyday Calc'!I24,Col_Distance,),MATCH('Everyday Calc'!J24,Row_Distance,)))</f>
        <v>0</v>
      </c>
      <c r="G6" s="109">
        <f>IF(ISERROR(INDEX(DB_Distance,MATCH('Everyday Calc'!K24,Col_Distance,),MATCH('Everyday Calc'!L24,Row_Distance,))),0,INDEX(DB_Distance,MATCH('Everyday Calc'!K24,Col_Distance,),MATCH('Everyday Calc'!L24,Row_Distance,)))</f>
        <v>0</v>
      </c>
      <c r="H6" s="109">
        <f>IF(ISERROR(INDEX(DB_Distance,MATCH('Everyday Calc'!M24,Col_Distance,),MATCH('Everyday Calc'!N24,Row_Distance,))),0,INDEX(DB_Distance,MATCH('Everyday Calc'!M24,Col_Distance,),MATCH('Everyday Calc'!N24,Row_Distance,)))</f>
        <v>0</v>
      </c>
      <c r="I6" s="109">
        <f>IF(ISERROR(INDEX(DB_Distance,MATCH('Everyday Calc'!O24,Col_Distance,),MATCH('Everyday Calc'!P24,Row_Distance,))),0,INDEX(DB_Distance,MATCH('Everyday Calc'!O24,Col_Distance,),MATCH('Everyday Calc'!P24,Row_Distance,)))</f>
        <v>0</v>
      </c>
      <c r="J6" s="109">
        <f>IF(ISERROR(INDEX(DB_Distance,MATCH('Everyday Calc'!Q24,Col_Distance,),MATCH('Everyday Calc'!R24,Row_Distance,))),0,INDEX(DB_Distance,MATCH('Everyday Calc'!Q24,Col_Distance,),MATCH('Everyday Calc'!R24,Row_Distance,)))</f>
        <v>0</v>
      </c>
      <c r="K6" s="109">
        <f>IF(ISERROR(INDEX(DB_Distance,MATCH('Everyday Calc'!S24,Col_Distance,),MATCH('Everyday Calc'!T24,Row_Distance,))),0,INDEX(DB_Distance,MATCH('Everyday Calc'!S24,Col_Distance,),MATCH('Everyday Calc'!T24,Row_Distance,)))</f>
        <v>0</v>
      </c>
      <c r="L6" s="109">
        <f>IF(ISERROR(INDEX(DB_Distance,MATCH('Everyday Calc'!U24,Col_Distance,),MATCH('Everyday Calc'!V24,Row_Distance,))),0,INDEX(DB_Distance,MATCH('Everyday Calc'!U24,Col_Distance,),MATCH('Everyday Calc'!V24,Row_Distance,)))</f>
        <v>0</v>
      </c>
      <c r="M6" s="109">
        <f>IF(ISERROR(INDEX(DB_Distance,MATCH('Everyday Calc'!W24,Col_Distance,),MATCH('Everyday Calc'!X24,Row_Distance,))),0,INDEX(DB_Distance,MATCH('Everyday Calc'!W24,Col_Distance,),MATCH('Everyday Calc'!X24,Row_Distance,)))</f>
        <v>0</v>
      </c>
      <c r="N6" s="109">
        <f>IF(ISERROR(INDEX(DB_Distance,MATCH('Everyday Calc'!Y24,Col_Distance,),MATCH('Everyday Calc'!Z24,Row_Distance,))),0,INDEX(DB_Distance,MATCH('Everyday Calc'!Y24,Col_Distance,),MATCH('Everyday Calc'!Z24,Row_Distance,)))</f>
        <v>0</v>
      </c>
      <c r="O6" s="109">
        <f>IF(ISERROR(INDEX(DB_Distance,MATCH('Everyday Calc'!AA24,Col_Distance,),MATCH('Everyday Calc'!AB24,Row_Distance,))),0,INDEX(DB_Distance,MATCH('Everyday Calc'!AA24,Col_Distance,),MATCH('Everyday Calc'!AB24,Row_Distance,)))</f>
        <v>0</v>
      </c>
      <c r="P6" s="109">
        <f>IF(ISERROR(INDEX(DB_Distance,MATCH('Everyday Calc'!AC24,Col_Distance,),MATCH('Everyday Calc'!AD24,Row_Distance,))),0,INDEX(DB_Distance,MATCH('Everyday Calc'!AC24,Col_Distance,),MATCH('Everyday Calc'!AD24,Row_Distance,)))</f>
        <v>0</v>
      </c>
      <c r="Q6" s="109">
        <f>IF(ISERROR(INDEX(DB_Distance,MATCH('Everyday Calc'!AE24,Col_Distance,),MATCH('Everyday Calc'!AF24,Row_Distance,))),0,INDEX(DB_Distance,MATCH('Everyday Calc'!AE24,Col_Distance,),MATCH('Everyday Calc'!AF24,Row_Distance,)))</f>
        <v>0</v>
      </c>
      <c r="R6" s="109">
        <f>IF(ISERROR(INDEX(DB_Distance,MATCH('Everyday Calc'!AG24,Col_Distance,),MATCH('Everyday Calc'!AH24,Row_Distance,))),0,INDEX(DB_Distance,MATCH('Everyday Calc'!AG24,Col_Distance,),MATCH('Everyday Calc'!AH24,Row_Distance,)))</f>
        <v>0</v>
      </c>
      <c r="S6" s="109">
        <f>IF(ISERROR(INDEX(DB_Distance,MATCH('Everyday Calc'!AI24,Col_Distance,),MATCH('Everyday Calc'!AJ24,Row_Distance,))),0,INDEX(DB_Distance,MATCH('Everyday Calc'!AI24,Col_Distance,),MATCH('Everyday Calc'!AJ24,Row_Distance,)))</f>
        <v>0</v>
      </c>
      <c r="T6" s="109">
        <f>IF(ISERROR(INDEX(DB_Distance,MATCH('Everyday Calc'!AK24,Col_Distance,),MATCH('Everyday Calc'!AL24,Row_Distance,))),0,INDEX(DB_Distance,MATCH('Everyday Calc'!AK24,Col_Distance,),MATCH('Everyday Calc'!AL24,Row_Distance,)))</f>
        <v>0</v>
      </c>
      <c r="U6" s="109">
        <f>IF(ISERROR(INDEX(DB_Distance,MATCH('Everyday Calc'!AM24,Col_Distance,),MATCH('Everyday Calc'!AN24,Row_Distance,))),0,INDEX(DB_Distance,MATCH('Everyday Calc'!AM24,Col_Distance,),MATCH('Everyday Calc'!AN24,Row_Distance,)))</f>
        <v>0</v>
      </c>
      <c r="V6" s="109">
        <f>IF(ISERROR(INDEX(DB_Distance,MATCH('Everyday Calc'!AO24,Col_Distance,),MATCH('Everyday Calc'!AP24,Row_Distance,))),0,INDEX(DB_Distance,MATCH('Everyday Calc'!AO24,Col_Distance,),MATCH('Everyday Calc'!AP24,Row_Distance,)))</f>
        <v>0</v>
      </c>
      <c r="W6" s="109">
        <f>IF(ISERROR(INDEX(DB_Distance,MATCH('Everyday Calc'!AQ24,Col_Distance,),MATCH('Everyday Calc'!AR24,Row_Distance,))),0,INDEX(DB_Distance,MATCH('Everyday Calc'!AQ24,Col_Distance,),MATCH('Everyday Calc'!AR24,Row_Distance,)))</f>
        <v>0</v>
      </c>
      <c r="X6" s="109">
        <f>IF(ISERROR(INDEX(DB_Distance,MATCH('Everyday Calc'!AS24,Col_Distance,),MATCH('Everyday Calc'!AT24,Row_Distance,))),0,INDEX(DB_Distance,MATCH('Everyday Calc'!AS24,Col_Distance,),MATCH('Everyday Calc'!AT24,Row_Distance,)))</f>
        <v>0</v>
      </c>
      <c r="Y6" s="109">
        <f>IF(ISERROR(INDEX(DB_Distance,MATCH('Everyday Calc'!AU24,Col_Distance,),MATCH('Everyday Calc'!AV24,Row_Distance,))),0,INDEX(DB_Distance,MATCH('Everyday Calc'!AU24,Col_Distance,),MATCH('Everyday Calc'!AV24,Row_Distance,)))</f>
        <v>0</v>
      </c>
      <c r="Z6" s="109">
        <f>IF(ISERROR(INDEX(DB_Distance,MATCH('Everyday Calc'!AW24,Col_Distance,),MATCH('Everyday Calc'!AX24,Row_Distance,))),0,INDEX(DB_Distance,MATCH('Everyday Calc'!AW24,Col_Distance,),MATCH('Everyday Calc'!AX24,Row_Distance,)))</f>
        <v>0</v>
      </c>
      <c r="AA6" s="109">
        <f>IF(ISERROR(INDEX(DB_Distance,MATCH('Everyday Calc'!AY24,Col_Distance,),MATCH('Everyday Calc'!AZ24,Row_Distance,))),0,INDEX(DB_Distance,MATCH('Everyday Calc'!AY24,Col_Distance,),MATCH('Everyday Calc'!AZ24,Row_Distance,)))</f>
        <v>0</v>
      </c>
      <c r="AB6" s="109">
        <f>IF(ISERROR(INDEX(DB_Distance,MATCH('Everyday Calc'!BA24,Col_Distance,),MATCH('Everyday Calc'!BB24,Row_Distance,))),0,INDEX(DB_Distance,MATCH('Everyday Calc'!BA24,Col_Distance,),MATCH('Everyday Calc'!BB24,Row_Distance,)))</f>
        <v>0</v>
      </c>
      <c r="AC6" s="109">
        <f>IF(ISERROR(INDEX(DB_Distance,MATCH('Everyday Calc'!BC24,Col_Distance,),MATCH('Everyday Calc'!BD24,Row_Distance,))),0,INDEX(DB_Distance,MATCH('Everyday Calc'!BC24,Col_Distance,),MATCH('Everyday Calc'!BD24,Row_Distance,)))</f>
        <v>0</v>
      </c>
      <c r="AD6" s="109">
        <f>IF(ISERROR(INDEX(DB_Distance,MATCH('Everyday Calc'!BE24,Col_Distance,),MATCH('Everyday Calc'!BF24,Row_Distance,))),0,INDEX(DB_Distance,MATCH('Everyday Calc'!BE24,Col_Distance,),MATCH('Everyday Calc'!BF24,Row_Distance,)))</f>
        <v>0</v>
      </c>
      <c r="AE6" s="109">
        <f>IF(ISERROR(INDEX(DB_Distance,MATCH('Everyday Calc'!BG24,Col_Distance,),MATCH('Everyday Calc'!BH24,Row_Distance,))),0,INDEX(DB_Distance,MATCH('Everyday Calc'!BG24,Col_Distance,),MATCH('Everyday Calc'!BH24,Row_Distance,)))</f>
        <v>0</v>
      </c>
      <c r="AF6" s="109">
        <f>IF(ISERROR(INDEX(DB_Distance,MATCH('Everyday Calc'!BI24,Col_Distance,),MATCH('Everyday Calc'!BJ24,Row_Distance,))),0,INDEX(DB_Distance,MATCH('Everyday Calc'!BI24,Col_Distance,),MATCH('Everyday Calc'!BJ24,Row_Distance,)))</f>
        <v>0</v>
      </c>
      <c r="AG6" s="103">
        <f>IF(ISERROR(INDEX(DB_Distance,MATCH('Everyday Calc'!BK24,Col_Distance,),MATCH('Everyday Calc'!BL24,Row_Distance,))),0,INDEX(DB_Distance,MATCH('Everyday Calc'!BK24,Col_Distance,),MATCH('Everyday Calc'!BL24,Row_Distance,)))</f>
        <v>0</v>
      </c>
    </row>
    <row r="7" spans="2:37" ht="18.95" customHeight="1">
      <c r="B7" s="108" t="s">
        <v>34</v>
      </c>
      <c r="C7" s="109">
        <f>IF(ISERROR(INDEX(DB_Distance,MATCH('Everyday Calc'!C25,Col_Distance,),MATCH('Everyday Calc'!D25,Row_Distance,))),0,INDEX(DB_Distance,MATCH('Everyday Calc'!C25,Col_Distance,),MATCH('Everyday Calc'!D25,Row_Distance,)))</f>
        <v>0</v>
      </c>
      <c r="D7" s="109">
        <f>IF(ISERROR(INDEX(DB_Distance,MATCH('Everyday Calc'!E25,Col_Distance,),MATCH('Everyday Calc'!F25,Row_Distance,))),0,INDEX(DB_Distance,MATCH('Everyday Calc'!E25,Col_Distance,),MATCH('Everyday Calc'!F25,Row_Distance,)))</f>
        <v>0</v>
      </c>
      <c r="E7" s="109">
        <f>IF(ISERROR(INDEX(DB_Distance,MATCH('Everyday Calc'!G25,Col_Distance,),MATCH('Everyday Calc'!H25,Row_Distance,))),0,INDEX(DB_Distance,MATCH('Everyday Calc'!G25,Col_Distance,),MATCH('Everyday Calc'!H25,Row_Distance,)))</f>
        <v>0</v>
      </c>
      <c r="F7" s="109">
        <f>IF(ISERROR(INDEX(DB_Distance,MATCH('Everyday Calc'!I25,Col_Distance,),MATCH('Everyday Calc'!J25,Row_Distance,))),0,INDEX(DB_Distance,MATCH('Everyday Calc'!I25,Col_Distance,),MATCH('Everyday Calc'!J25,Row_Distance,)))</f>
        <v>0</v>
      </c>
      <c r="G7" s="109">
        <f>IF(ISERROR(INDEX(DB_Distance,MATCH('Everyday Calc'!K25,Col_Distance,),MATCH('Everyday Calc'!L25,Row_Distance,))),0,INDEX(DB_Distance,MATCH('Everyday Calc'!K25,Col_Distance,),MATCH('Everyday Calc'!L25,Row_Distance,)))</f>
        <v>0</v>
      </c>
      <c r="H7" s="109">
        <f>IF(ISERROR(INDEX(DB_Distance,MATCH('Everyday Calc'!M25,Col_Distance,),MATCH('Everyday Calc'!N25,Row_Distance,))),0,INDEX(DB_Distance,MATCH('Everyday Calc'!M25,Col_Distance,),MATCH('Everyday Calc'!N25,Row_Distance,)))</f>
        <v>0</v>
      </c>
      <c r="I7" s="109">
        <f>IF(ISERROR(INDEX(DB_Distance,MATCH('Everyday Calc'!O25,Col_Distance,),MATCH('Everyday Calc'!P25,Row_Distance,))),0,INDEX(DB_Distance,MATCH('Everyday Calc'!O25,Col_Distance,),MATCH('Everyday Calc'!P25,Row_Distance,)))</f>
        <v>0</v>
      </c>
      <c r="J7" s="109">
        <f>IF(ISERROR(INDEX(DB_Distance,MATCH('Everyday Calc'!Q25,Col_Distance,),MATCH('Everyday Calc'!R25,Row_Distance,))),0,INDEX(DB_Distance,MATCH('Everyday Calc'!Q25,Col_Distance,),MATCH('Everyday Calc'!R25,Row_Distance,)))</f>
        <v>0</v>
      </c>
      <c r="K7" s="109">
        <f>IF(ISERROR(INDEX(DB_Distance,MATCH('Everyday Calc'!S25,Col_Distance,),MATCH('Everyday Calc'!T25,Row_Distance,))),0,INDEX(DB_Distance,MATCH('Everyday Calc'!S25,Col_Distance,),MATCH('Everyday Calc'!T25,Row_Distance,)))</f>
        <v>0</v>
      </c>
      <c r="L7" s="109">
        <f>IF(ISERROR(INDEX(DB_Distance,MATCH('Everyday Calc'!U25,Col_Distance,),MATCH('Everyday Calc'!V25,Row_Distance,))),0,INDEX(DB_Distance,MATCH('Everyday Calc'!U25,Col_Distance,),MATCH('Everyday Calc'!V25,Row_Distance,)))</f>
        <v>0</v>
      </c>
      <c r="M7" s="109">
        <f>IF(ISERROR(INDEX(DB_Distance,MATCH('Everyday Calc'!W25,Col_Distance,),MATCH('Everyday Calc'!X25,Row_Distance,))),0,INDEX(DB_Distance,MATCH('Everyday Calc'!W25,Col_Distance,),MATCH('Everyday Calc'!X25,Row_Distance,)))</f>
        <v>0</v>
      </c>
      <c r="N7" s="109">
        <f>IF(ISERROR(INDEX(DB_Distance,MATCH('Everyday Calc'!Y25,Col_Distance,),MATCH('Everyday Calc'!Z25,Row_Distance,))),0,INDEX(DB_Distance,MATCH('Everyday Calc'!Y25,Col_Distance,),MATCH('Everyday Calc'!Z25,Row_Distance,)))</f>
        <v>0</v>
      </c>
      <c r="O7" s="109">
        <f>IF(ISERROR(INDEX(DB_Distance,MATCH('Everyday Calc'!AA25,Col_Distance,),MATCH('Everyday Calc'!AB25,Row_Distance,))),0,INDEX(DB_Distance,MATCH('Everyday Calc'!AA25,Col_Distance,),MATCH('Everyday Calc'!AB25,Row_Distance,)))</f>
        <v>0</v>
      </c>
      <c r="P7" s="109">
        <f>IF(ISERROR(INDEX(DB_Distance,MATCH('Everyday Calc'!AC25,Col_Distance,),MATCH('Everyday Calc'!AD25,Row_Distance,))),0,INDEX(DB_Distance,MATCH('Everyday Calc'!AC25,Col_Distance,),MATCH('Everyday Calc'!AD25,Row_Distance,)))</f>
        <v>0</v>
      </c>
      <c r="Q7" s="109">
        <f>IF(ISERROR(INDEX(DB_Distance,MATCH('Everyday Calc'!AE25,Col_Distance,),MATCH('Everyday Calc'!AF25,Row_Distance,))),0,INDEX(DB_Distance,MATCH('Everyday Calc'!AE25,Col_Distance,),MATCH('Everyday Calc'!AF25,Row_Distance,)))</f>
        <v>0</v>
      </c>
      <c r="R7" s="109">
        <f>IF(ISERROR(INDEX(DB_Distance,MATCH('Everyday Calc'!AG25,Col_Distance,),MATCH('Everyday Calc'!AH25,Row_Distance,))),0,INDEX(DB_Distance,MATCH('Everyday Calc'!AG25,Col_Distance,),MATCH('Everyday Calc'!AH25,Row_Distance,)))</f>
        <v>0</v>
      </c>
      <c r="S7" s="109">
        <f>IF(ISERROR(INDEX(DB_Distance,MATCH('Everyday Calc'!AI25,Col_Distance,),MATCH('Everyday Calc'!AJ25,Row_Distance,))),0,INDEX(DB_Distance,MATCH('Everyday Calc'!AI25,Col_Distance,),MATCH('Everyday Calc'!AJ25,Row_Distance,)))</f>
        <v>0</v>
      </c>
      <c r="T7" s="109">
        <f>IF(ISERROR(INDEX(DB_Distance,MATCH('Everyday Calc'!AK25,Col_Distance,),MATCH('Everyday Calc'!AL25,Row_Distance,))),0,INDEX(DB_Distance,MATCH('Everyday Calc'!AK25,Col_Distance,),MATCH('Everyday Calc'!AL25,Row_Distance,)))</f>
        <v>0</v>
      </c>
      <c r="U7" s="109">
        <f>IF(ISERROR(INDEX(DB_Distance,MATCH('Everyday Calc'!AM25,Col_Distance,),MATCH('Everyday Calc'!AN25,Row_Distance,))),0,INDEX(DB_Distance,MATCH('Everyday Calc'!AM25,Col_Distance,),MATCH('Everyday Calc'!AN25,Row_Distance,)))</f>
        <v>0</v>
      </c>
      <c r="V7" s="109">
        <f>IF(ISERROR(INDEX(DB_Distance,MATCH('Everyday Calc'!AO25,Col_Distance,),MATCH('Everyday Calc'!AP25,Row_Distance,))),0,INDEX(DB_Distance,MATCH('Everyday Calc'!AO25,Col_Distance,),MATCH('Everyday Calc'!AP25,Row_Distance,)))</f>
        <v>0</v>
      </c>
      <c r="W7" s="109">
        <f>IF(ISERROR(INDEX(DB_Distance,MATCH('Everyday Calc'!AQ25,Col_Distance,),MATCH('Everyday Calc'!AR25,Row_Distance,))),0,INDEX(DB_Distance,MATCH('Everyday Calc'!AQ25,Col_Distance,),MATCH('Everyday Calc'!AR25,Row_Distance,)))</f>
        <v>0</v>
      </c>
      <c r="X7" s="109">
        <f>IF(ISERROR(INDEX(DB_Distance,MATCH('Everyday Calc'!AS25,Col_Distance,),MATCH('Everyday Calc'!AT25,Row_Distance,))),0,INDEX(DB_Distance,MATCH('Everyday Calc'!AS25,Col_Distance,),MATCH('Everyday Calc'!AT25,Row_Distance,)))</f>
        <v>0</v>
      </c>
      <c r="Y7" s="109">
        <f>IF(ISERROR(INDEX(DB_Distance,MATCH('Everyday Calc'!AU25,Col_Distance,),MATCH('Everyday Calc'!AV25,Row_Distance,))),0,INDEX(DB_Distance,MATCH('Everyday Calc'!AU25,Col_Distance,),MATCH('Everyday Calc'!AV25,Row_Distance,)))</f>
        <v>0</v>
      </c>
      <c r="Z7" s="109">
        <f>IF(ISERROR(INDEX(DB_Distance,MATCH('Everyday Calc'!AW25,Col_Distance,),MATCH('Everyday Calc'!AX25,Row_Distance,))),0,INDEX(DB_Distance,MATCH('Everyday Calc'!AW25,Col_Distance,),MATCH('Everyday Calc'!AX25,Row_Distance,)))</f>
        <v>0</v>
      </c>
      <c r="AA7" s="109">
        <f>IF(ISERROR(INDEX(DB_Distance,MATCH('Everyday Calc'!AY25,Col_Distance,),MATCH('Everyday Calc'!AZ25,Row_Distance,))),0,INDEX(DB_Distance,MATCH('Everyday Calc'!AY25,Col_Distance,),MATCH('Everyday Calc'!AZ25,Row_Distance,)))</f>
        <v>0</v>
      </c>
      <c r="AB7" s="109">
        <f>IF(ISERROR(INDEX(DB_Distance,MATCH('Everyday Calc'!BA25,Col_Distance,),MATCH('Everyday Calc'!BB25,Row_Distance,))),0,INDEX(DB_Distance,MATCH('Everyday Calc'!BA25,Col_Distance,),MATCH('Everyday Calc'!BB25,Row_Distance,)))</f>
        <v>0</v>
      </c>
      <c r="AC7" s="109">
        <f>IF(ISERROR(INDEX(DB_Distance,MATCH('Everyday Calc'!BC25,Col_Distance,),MATCH('Everyday Calc'!BD25,Row_Distance,))),0,INDEX(DB_Distance,MATCH('Everyday Calc'!BC25,Col_Distance,),MATCH('Everyday Calc'!BD25,Row_Distance,)))</f>
        <v>0</v>
      </c>
      <c r="AD7" s="109">
        <f>IF(ISERROR(INDEX(DB_Distance,MATCH('Everyday Calc'!BE25,Col_Distance,),MATCH('Everyday Calc'!BF25,Row_Distance,))),0,INDEX(DB_Distance,MATCH('Everyday Calc'!BE25,Col_Distance,),MATCH('Everyday Calc'!BF25,Row_Distance,)))</f>
        <v>0</v>
      </c>
      <c r="AE7" s="109">
        <f>IF(ISERROR(INDEX(DB_Distance,MATCH('Everyday Calc'!BG25,Col_Distance,),MATCH('Everyday Calc'!BH25,Row_Distance,))),0,INDEX(DB_Distance,MATCH('Everyday Calc'!BG25,Col_Distance,),MATCH('Everyday Calc'!BH25,Row_Distance,)))</f>
        <v>0</v>
      </c>
      <c r="AF7" s="109">
        <f>IF(ISERROR(INDEX(DB_Distance,MATCH('Everyday Calc'!BI25,Col_Distance,),MATCH('Everyday Calc'!BJ25,Row_Distance,))),0,INDEX(DB_Distance,MATCH('Everyday Calc'!BI25,Col_Distance,),MATCH('Everyday Calc'!BJ25,Row_Distance,)))</f>
        <v>0</v>
      </c>
      <c r="AG7" s="103">
        <f>IF(ISERROR(INDEX(DB_Distance,MATCH('Everyday Calc'!BK25,Col_Distance,),MATCH('Everyday Calc'!BL25,Row_Distance,))),0,INDEX(DB_Distance,MATCH('Everyday Calc'!BK25,Col_Distance,),MATCH('Everyday Calc'!BL25,Row_Distance,)))</f>
        <v>0</v>
      </c>
    </row>
    <row r="8" spans="2:37" ht="18.95" customHeight="1">
      <c r="B8" s="108" t="s">
        <v>35</v>
      </c>
      <c r="C8" s="109">
        <f>IF(ISERROR(INDEX(DB_Distance,MATCH('Everyday Calc'!C26,Col_Distance,),MATCH('Everyday Calc'!D26,Row_Distance,))),0,INDEX(DB_Distance,MATCH('Everyday Calc'!C26,Col_Distance,),MATCH('Everyday Calc'!D26,Row_Distance,)))</f>
        <v>0</v>
      </c>
      <c r="D8" s="109">
        <f>IF(ISERROR(INDEX(DB_Distance,MATCH('Everyday Calc'!E26,Col_Distance,),MATCH('Everyday Calc'!F26,Row_Distance,))),0,INDEX(DB_Distance,MATCH('Everyday Calc'!E26,Col_Distance,),MATCH('Everyday Calc'!F26,Row_Distance,)))</f>
        <v>0</v>
      </c>
      <c r="E8" s="109">
        <f>IF(ISERROR(INDEX(DB_Distance,MATCH('Everyday Calc'!G26,Col_Distance,),MATCH('Everyday Calc'!H26,Row_Distance,))),0,INDEX(DB_Distance,MATCH('Everyday Calc'!G26,Col_Distance,),MATCH('Everyday Calc'!H26,Row_Distance,)))</f>
        <v>0</v>
      </c>
      <c r="F8" s="109">
        <f>IF(ISERROR(INDEX(DB_Distance,MATCH('Everyday Calc'!I26,Col_Distance,),MATCH('Everyday Calc'!J26,Row_Distance,))),0,INDEX(DB_Distance,MATCH('Everyday Calc'!I26,Col_Distance,),MATCH('Everyday Calc'!J26,Row_Distance,)))</f>
        <v>0</v>
      </c>
      <c r="G8" s="109">
        <f>IF(ISERROR(INDEX(DB_Distance,MATCH('Everyday Calc'!K26,Col_Distance,),MATCH('Everyday Calc'!L26,Row_Distance,))),0,INDEX(DB_Distance,MATCH('Everyday Calc'!K26,Col_Distance,),MATCH('Everyday Calc'!L26,Row_Distance,)))</f>
        <v>0</v>
      </c>
      <c r="H8" s="109">
        <f>IF(ISERROR(INDEX(DB_Distance,MATCH('Everyday Calc'!M26,Col_Distance,),MATCH('Everyday Calc'!N26,Row_Distance,))),0,INDEX(DB_Distance,MATCH('Everyday Calc'!M26,Col_Distance,),MATCH('Everyday Calc'!N26,Row_Distance,)))</f>
        <v>0</v>
      </c>
      <c r="I8" s="109">
        <f>IF(ISERROR(INDEX(DB_Distance,MATCH('Everyday Calc'!O26,Col_Distance,),MATCH('Everyday Calc'!P26,Row_Distance,))),0,INDEX(DB_Distance,MATCH('Everyday Calc'!O26,Col_Distance,),MATCH('Everyday Calc'!P26,Row_Distance,)))</f>
        <v>0</v>
      </c>
      <c r="J8" s="109">
        <f>IF(ISERROR(INDEX(DB_Distance,MATCH('Everyday Calc'!Q26,Col_Distance,),MATCH('Everyday Calc'!R26,Row_Distance,))),0,INDEX(DB_Distance,MATCH('Everyday Calc'!Q26,Col_Distance,),MATCH('Everyday Calc'!R26,Row_Distance,)))</f>
        <v>0</v>
      </c>
      <c r="K8" s="109">
        <f>IF(ISERROR(INDEX(DB_Distance,MATCH('Everyday Calc'!S26,Col_Distance,),MATCH('Everyday Calc'!T26,Row_Distance,))),0,INDEX(DB_Distance,MATCH('Everyday Calc'!S26,Col_Distance,),MATCH('Everyday Calc'!T26,Row_Distance,)))</f>
        <v>0</v>
      </c>
      <c r="L8" s="109">
        <f>IF(ISERROR(INDEX(DB_Distance,MATCH('Everyday Calc'!U26,Col_Distance,),MATCH('Everyday Calc'!V26,Row_Distance,))),0,INDEX(DB_Distance,MATCH('Everyday Calc'!U26,Col_Distance,),MATCH('Everyday Calc'!V26,Row_Distance,)))</f>
        <v>0</v>
      </c>
      <c r="M8" s="109">
        <f>IF(ISERROR(INDEX(DB_Distance,MATCH('Everyday Calc'!W26,Col_Distance,),MATCH('Everyday Calc'!X26,Row_Distance,))),0,INDEX(DB_Distance,MATCH('Everyday Calc'!W26,Col_Distance,),MATCH('Everyday Calc'!X26,Row_Distance,)))</f>
        <v>0</v>
      </c>
      <c r="N8" s="109">
        <f>IF(ISERROR(INDEX(DB_Distance,MATCH('Everyday Calc'!Y26,Col_Distance,),MATCH('Everyday Calc'!Z26,Row_Distance,))),0,INDEX(DB_Distance,MATCH('Everyday Calc'!Y26,Col_Distance,),MATCH('Everyday Calc'!Z26,Row_Distance,)))</f>
        <v>0</v>
      </c>
      <c r="O8" s="109">
        <f>IF(ISERROR(INDEX(DB_Distance,MATCH('Everyday Calc'!AA26,Col_Distance,),MATCH('Everyday Calc'!AB26,Row_Distance,))),0,INDEX(DB_Distance,MATCH('Everyday Calc'!AA26,Col_Distance,),MATCH('Everyday Calc'!AB26,Row_Distance,)))</f>
        <v>0</v>
      </c>
      <c r="P8" s="109">
        <f>IF(ISERROR(INDEX(DB_Distance,MATCH('Everyday Calc'!AC26,Col_Distance,),MATCH('Everyday Calc'!AD26,Row_Distance,))),0,INDEX(DB_Distance,MATCH('Everyday Calc'!AC26,Col_Distance,),MATCH('Everyday Calc'!AD26,Row_Distance,)))</f>
        <v>0</v>
      </c>
      <c r="Q8" s="109">
        <f>IF(ISERROR(INDEX(DB_Distance,MATCH('Everyday Calc'!AE26,Col_Distance,),MATCH('Everyday Calc'!AF26,Row_Distance,))),0,INDEX(DB_Distance,MATCH('Everyday Calc'!AE26,Col_Distance,),MATCH('Everyday Calc'!AF26,Row_Distance,)))</f>
        <v>0</v>
      </c>
      <c r="R8" s="109">
        <f>IF(ISERROR(INDEX(DB_Distance,MATCH('Everyday Calc'!AG26,Col_Distance,),MATCH('Everyday Calc'!AH26,Row_Distance,))),0,INDEX(DB_Distance,MATCH('Everyday Calc'!AG26,Col_Distance,),MATCH('Everyday Calc'!AH26,Row_Distance,)))</f>
        <v>0</v>
      </c>
      <c r="S8" s="109">
        <f>IF(ISERROR(INDEX(DB_Distance,MATCH('Everyday Calc'!AI26,Col_Distance,),MATCH('Everyday Calc'!AJ26,Row_Distance,))),0,INDEX(DB_Distance,MATCH('Everyday Calc'!AI26,Col_Distance,),MATCH('Everyday Calc'!AJ26,Row_Distance,)))</f>
        <v>0</v>
      </c>
      <c r="T8" s="109">
        <f>IF(ISERROR(INDEX(DB_Distance,MATCH('Everyday Calc'!AK26,Col_Distance,),MATCH('Everyday Calc'!AL26,Row_Distance,))),0,INDEX(DB_Distance,MATCH('Everyday Calc'!AK26,Col_Distance,),MATCH('Everyday Calc'!AL26,Row_Distance,)))</f>
        <v>0</v>
      </c>
      <c r="U8" s="109">
        <f>IF(ISERROR(INDEX(DB_Distance,MATCH('Everyday Calc'!AM26,Col_Distance,),MATCH('Everyday Calc'!AN26,Row_Distance,))),0,INDEX(DB_Distance,MATCH('Everyday Calc'!AM26,Col_Distance,),MATCH('Everyday Calc'!AN26,Row_Distance,)))</f>
        <v>0</v>
      </c>
      <c r="V8" s="109">
        <f>IF(ISERROR(INDEX(DB_Distance,MATCH('Everyday Calc'!AO26,Col_Distance,),MATCH('Everyday Calc'!AP26,Row_Distance,))),0,INDEX(DB_Distance,MATCH('Everyday Calc'!AO26,Col_Distance,),MATCH('Everyday Calc'!AP26,Row_Distance,)))</f>
        <v>0</v>
      </c>
      <c r="W8" s="109">
        <f>IF(ISERROR(INDEX(DB_Distance,MATCH('Everyday Calc'!AQ26,Col_Distance,),MATCH('Everyday Calc'!AR26,Row_Distance,))),0,INDEX(DB_Distance,MATCH('Everyday Calc'!AQ26,Col_Distance,),MATCH('Everyday Calc'!AR26,Row_Distance,)))</f>
        <v>0</v>
      </c>
      <c r="X8" s="109">
        <f>IF(ISERROR(INDEX(DB_Distance,MATCH('Everyday Calc'!AS26,Col_Distance,),MATCH('Everyday Calc'!AT26,Row_Distance,))),0,INDEX(DB_Distance,MATCH('Everyday Calc'!AS26,Col_Distance,),MATCH('Everyday Calc'!AT26,Row_Distance,)))</f>
        <v>0</v>
      </c>
      <c r="Y8" s="109">
        <f>IF(ISERROR(INDEX(DB_Distance,MATCH('Everyday Calc'!AU26,Col_Distance,),MATCH('Everyday Calc'!AV26,Row_Distance,))),0,INDEX(DB_Distance,MATCH('Everyday Calc'!AU26,Col_Distance,),MATCH('Everyday Calc'!AV26,Row_Distance,)))</f>
        <v>0</v>
      </c>
      <c r="Z8" s="109">
        <f>IF(ISERROR(INDEX(DB_Distance,MATCH('Everyday Calc'!AW26,Col_Distance,),MATCH('Everyday Calc'!AX26,Row_Distance,))),0,INDEX(DB_Distance,MATCH('Everyday Calc'!AW26,Col_Distance,),MATCH('Everyday Calc'!AX26,Row_Distance,)))</f>
        <v>0</v>
      </c>
      <c r="AA8" s="109">
        <f>IF(ISERROR(INDEX(DB_Distance,MATCH('Everyday Calc'!AY26,Col_Distance,),MATCH('Everyday Calc'!AZ26,Row_Distance,))),0,INDEX(DB_Distance,MATCH('Everyday Calc'!AY26,Col_Distance,),MATCH('Everyday Calc'!AZ26,Row_Distance,)))</f>
        <v>0</v>
      </c>
      <c r="AB8" s="109">
        <f>IF(ISERROR(INDEX(DB_Distance,MATCH('Everyday Calc'!BA26,Col_Distance,),MATCH('Everyday Calc'!BB26,Row_Distance,))),0,INDEX(DB_Distance,MATCH('Everyday Calc'!BA26,Col_Distance,),MATCH('Everyday Calc'!BB26,Row_Distance,)))</f>
        <v>0</v>
      </c>
      <c r="AC8" s="109">
        <f>IF(ISERROR(INDEX(DB_Distance,MATCH('Everyday Calc'!BC26,Col_Distance,),MATCH('Everyday Calc'!BD26,Row_Distance,))),0,INDEX(DB_Distance,MATCH('Everyday Calc'!BC26,Col_Distance,),MATCH('Everyday Calc'!BD26,Row_Distance,)))</f>
        <v>0</v>
      </c>
      <c r="AD8" s="109">
        <f>IF(ISERROR(INDEX(DB_Distance,MATCH('Everyday Calc'!BE26,Col_Distance,),MATCH('Everyday Calc'!BF26,Row_Distance,))),0,INDEX(DB_Distance,MATCH('Everyday Calc'!BE26,Col_Distance,),MATCH('Everyday Calc'!BF26,Row_Distance,)))</f>
        <v>0</v>
      </c>
      <c r="AE8" s="109">
        <f>IF(ISERROR(INDEX(DB_Distance,MATCH('Everyday Calc'!BG26,Col_Distance,),MATCH('Everyday Calc'!BH26,Row_Distance,))),0,INDEX(DB_Distance,MATCH('Everyday Calc'!BG26,Col_Distance,),MATCH('Everyday Calc'!BH26,Row_Distance,)))</f>
        <v>0</v>
      </c>
      <c r="AF8" s="109">
        <f>IF(ISERROR(INDEX(DB_Distance,MATCH('Everyday Calc'!BI26,Col_Distance,),MATCH('Everyday Calc'!BJ26,Row_Distance,))),0,INDEX(DB_Distance,MATCH('Everyday Calc'!BI26,Col_Distance,),MATCH('Everyday Calc'!BJ26,Row_Distance,)))</f>
        <v>0</v>
      </c>
      <c r="AG8" s="103">
        <f>IF(ISERROR(INDEX(DB_Distance,MATCH('Everyday Calc'!BK26,Col_Distance,),MATCH('Everyday Calc'!BL26,Row_Distance,))),0,INDEX(DB_Distance,MATCH('Everyday Calc'!BK26,Col_Distance,),MATCH('Everyday Calc'!BL26,Row_Distance,)))</f>
        <v>0</v>
      </c>
    </row>
    <row r="9" spans="2:37" ht="18.95" customHeight="1">
      <c r="B9" s="108" t="s">
        <v>54</v>
      </c>
      <c r="C9" s="109">
        <f>IF(ISERROR(INDEX(DB_Distance,MATCH('Everyday Calc'!C27,Col_Distance,),MATCH('Everyday Calc'!D27,Row_Distance,))),0,INDEX(DB_Distance,MATCH('Everyday Calc'!C27,Col_Distance,),MATCH('Everyday Calc'!D27,Row_Distance,)))</f>
        <v>0</v>
      </c>
      <c r="D9" s="109">
        <f>IF(ISERROR(INDEX(DB_Distance,MATCH('Everyday Calc'!E27,Col_Distance,),MATCH('Everyday Calc'!F27,Row_Distance,))),0,INDEX(DB_Distance,MATCH('Everyday Calc'!E27,Col_Distance,),MATCH('Everyday Calc'!F27,Row_Distance,)))</f>
        <v>0</v>
      </c>
      <c r="E9" s="109">
        <f>IF(ISERROR(INDEX(DB_Distance,MATCH('Everyday Calc'!G27,Col_Distance,),MATCH('Everyday Calc'!H27,Row_Distance,))),0,INDEX(DB_Distance,MATCH('Everyday Calc'!G27,Col_Distance,),MATCH('Everyday Calc'!H27,Row_Distance,)))</f>
        <v>0</v>
      </c>
      <c r="F9" s="109">
        <f>IF(ISERROR(INDEX(DB_Distance,MATCH('Everyday Calc'!I27,Col_Distance,),MATCH('Everyday Calc'!J27,Row_Distance,))),0,INDEX(DB_Distance,MATCH('Everyday Calc'!I27,Col_Distance,),MATCH('Everyday Calc'!J27,Row_Distance,)))</f>
        <v>0</v>
      </c>
      <c r="G9" s="109">
        <f>IF(ISERROR(INDEX(DB_Distance,MATCH('Everyday Calc'!K27,Col_Distance,),MATCH('Everyday Calc'!L27,Row_Distance,))),0,INDEX(DB_Distance,MATCH('Everyday Calc'!K27,Col_Distance,),MATCH('Everyday Calc'!L27,Row_Distance,)))</f>
        <v>0</v>
      </c>
      <c r="H9" s="109">
        <f>IF(ISERROR(INDEX(DB_Distance,MATCH('Everyday Calc'!M27,Col_Distance,),MATCH('Everyday Calc'!N27,Row_Distance,))),0,INDEX(DB_Distance,MATCH('Everyday Calc'!M27,Col_Distance,),MATCH('Everyday Calc'!N27,Row_Distance,)))</f>
        <v>0</v>
      </c>
      <c r="I9" s="109">
        <f>IF(ISERROR(INDEX(DB_Distance,MATCH('Everyday Calc'!O27,Col_Distance,),MATCH('Everyday Calc'!P27,Row_Distance,))),0,INDEX(DB_Distance,MATCH('Everyday Calc'!O27,Col_Distance,),MATCH('Everyday Calc'!P27,Row_Distance,)))</f>
        <v>0</v>
      </c>
      <c r="J9" s="109">
        <f>IF(ISERROR(INDEX(DB_Distance,MATCH('Everyday Calc'!Q27,Col_Distance,),MATCH('Everyday Calc'!R27,Row_Distance,))),0,INDEX(DB_Distance,MATCH('Everyday Calc'!Q27,Col_Distance,),MATCH('Everyday Calc'!R27,Row_Distance,)))</f>
        <v>0</v>
      </c>
      <c r="K9" s="109">
        <f>IF(ISERROR(INDEX(DB_Distance,MATCH('Everyday Calc'!S27,Col_Distance,),MATCH('Everyday Calc'!T27,Row_Distance,))),0,INDEX(DB_Distance,MATCH('Everyday Calc'!S27,Col_Distance,),MATCH('Everyday Calc'!T27,Row_Distance,)))</f>
        <v>0</v>
      </c>
      <c r="L9" s="109">
        <f>IF(ISERROR(INDEX(DB_Distance,MATCH('Everyday Calc'!U27,Col_Distance,),MATCH('Everyday Calc'!V27,Row_Distance,))),0,INDEX(DB_Distance,MATCH('Everyday Calc'!U27,Col_Distance,),MATCH('Everyday Calc'!V27,Row_Distance,)))</f>
        <v>0</v>
      </c>
      <c r="M9" s="109">
        <f>IF(ISERROR(INDEX(DB_Distance,MATCH('Everyday Calc'!W27,Col_Distance,),MATCH('Everyday Calc'!X27,Row_Distance,))),0,INDEX(DB_Distance,MATCH('Everyday Calc'!W27,Col_Distance,),MATCH('Everyday Calc'!X27,Row_Distance,)))</f>
        <v>0</v>
      </c>
      <c r="N9" s="109">
        <f>IF(ISERROR(INDEX(DB_Distance,MATCH('Everyday Calc'!Y27,Col_Distance,),MATCH('Everyday Calc'!Z27,Row_Distance,))),0,INDEX(DB_Distance,MATCH('Everyday Calc'!Y27,Col_Distance,),MATCH('Everyday Calc'!Z27,Row_Distance,)))</f>
        <v>0</v>
      </c>
      <c r="O9" s="109">
        <f>IF(ISERROR(INDEX(DB_Distance,MATCH('Everyday Calc'!AA27,Col_Distance,),MATCH('Everyday Calc'!AB27,Row_Distance,))),0,INDEX(DB_Distance,MATCH('Everyday Calc'!AA27,Col_Distance,),MATCH('Everyday Calc'!AB27,Row_Distance,)))</f>
        <v>0</v>
      </c>
      <c r="P9" s="109">
        <f>IF(ISERROR(INDEX(DB_Distance,MATCH('Everyday Calc'!AC27,Col_Distance,),MATCH('Everyday Calc'!AD27,Row_Distance,))),0,INDEX(DB_Distance,MATCH('Everyday Calc'!AC27,Col_Distance,),MATCH('Everyday Calc'!AD27,Row_Distance,)))</f>
        <v>0</v>
      </c>
      <c r="Q9" s="109">
        <f>IF(ISERROR(INDEX(DB_Distance,MATCH('Everyday Calc'!AE27,Col_Distance,),MATCH('Everyday Calc'!AF27,Row_Distance,))),0,INDEX(DB_Distance,MATCH('Everyday Calc'!AE27,Col_Distance,),MATCH('Everyday Calc'!AF27,Row_Distance,)))</f>
        <v>0</v>
      </c>
      <c r="R9" s="109">
        <f>IF(ISERROR(INDEX(DB_Distance,MATCH('Everyday Calc'!AG27,Col_Distance,),MATCH('Everyday Calc'!AH27,Row_Distance,))),0,INDEX(DB_Distance,MATCH('Everyday Calc'!AG27,Col_Distance,),MATCH('Everyday Calc'!AH27,Row_Distance,)))</f>
        <v>0</v>
      </c>
      <c r="S9" s="109">
        <f>IF(ISERROR(INDEX(DB_Distance,MATCH('Everyday Calc'!AI27,Col_Distance,),MATCH('Everyday Calc'!AJ27,Row_Distance,))),0,INDEX(DB_Distance,MATCH('Everyday Calc'!AI27,Col_Distance,),MATCH('Everyday Calc'!AJ27,Row_Distance,)))</f>
        <v>0</v>
      </c>
      <c r="T9" s="109">
        <f>IF(ISERROR(INDEX(DB_Distance,MATCH('Everyday Calc'!AK27,Col_Distance,),MATCH('Everyday Calc'!AL27,Row_Distance,))),0,INDEX(DB_Distance,MATCH('Everyday Calc'!AK27,Col_Distance,),MATCH('Everyday Calc'!AL27,Row_Distance,)))</f>
        <v>0</v>
      </c>
      <c r="U9" s="109">
        <f>IF(ISERROR(INDEX(DB_Distance,MATCH('Everyday Calc'!AM27,Col_Distance,),MATCH('Everyday Calc'!AN27,Row_Distance,))),0,INDEX(DB_Distance,MATCH('Everyday Calc'!AM27,Col_Distance,),MATCH('Everyday Calc'!AN27,Row_Distance,)))</f>
        <v>0</v>
      </c>
      <c r="V9" s="109">
        <f>IF(ISERROR(INDEX(DB_Distance,MATCH('Everyday Calc'!AO27,Col_Distance,),MATCH('Everyday Calc'!AP27,Row_Distance,))),0,INDEX(DB_Distance,MATCH('Everyday Calc'!AO27,Col_Distance,),MATCH('Everyday Calc'!AP27,Row_Distance,)))</f>
        <v>0</v>
      </c>
      <c r="W9" s="109">
        <f>IF(ISERROR(INDEX(DB_Distance,MATCH('Everyday Calc'!AQ27,Col_Distance,),MATCH('Everyday Calc'!AR27,Row_Distance,))),0,INDEX(DB_Distance,MATCH('Everyday Calc'!AQ27,Col_Distance,),MATCH('Everyday Calc'!AR27,Row_Distance,)))</f>
        <v>0</v>
      </c>
      <c r="X9" s="109">
        <f>IF(ISERROR(INDEX(DB_Distance,MATCH('Everyday Calc'!AS27,Col_Distance,),MATCH('Everyday Calc'!AT27,Row_Distance,))),0,INDEX(DB_Distance,MATCH('Everyday Calc'!AS27,Col_Distance,),MATCH('Everyday Calc'!AT27,Row_Distance,)))</f>
        <v>0</v>
      </c>
      <c r="Y9" s="109">
        <f>IF(ISERROR(INDEX(DB_Distance,MATCH('Everyday Calc'!AU27,Col_Distance,),MATCH('Everyday Calc'!AV27,Row_Distance,))),0,INDEX(DB_Distance,MATCH('Everyday Calc'!AU27,Col_Distance,),MATCH('Everyday Calc'!AV27,Row_Distance,)))</f>
        <v>0</v>
      </c>
      <c r="Z9" s="109">
        <f>IF(ISERROR(INDEX(DB_Distance,MATCH('Everyday Calc'!AW27,Col_Distance,),MATCH('Everyday Calc'!AX27,Row_Distance,))),0,INDEX(DB_Distance,MATCH('Everyday Calc'!AW27,Col_Distance,),MATCH('Everyday Calc'!AX27,Row_Distance,)))</f>
        <v>0</v>
      </c>
      <c r="AA9" s="109">
        <f>IF(ISERROR(INDEX(DB_Distance,MATCH('Everyday Calc'!AY27,Col_Distance,),MATCH('Everyday Calc'!AZ27,Row_Distance,))),0,INDEX(DB_Distance,MATCH('Everyday Calc'!AY27,Col_Distance,),MATCH('Everyday Calc'!AZ27,Row_Distance,)))</f>
        <v>0</v>
      </c>
      <c r="AB9" s="109">
        <f>IF(ISERROR(INDEX(DB_Distance,MATCH('Everyday Calc'!BA27,Col_Distance,),MATCH('Everyday Calc'!BB27,Row_Distance,))),0,INDEX(DB_Distance,MATCH('Everyday Calc'!BA27,Col_Distance,),MATCH('Everyday Calc'!BB27,Row_Distance,)))</f>
        <v>0</v>
      </c>
      <c r="AC9" s="109">
        <f>IF(ISERROR(INDEX(DB_Distance,MATCH('Everyday Calc'!BC27,Col_Distance,),MATCH('Everyday Calc'!BD27,Row_Distance,))),0,INDEX(DB_Distance,MATCH('Everyday Calc'!BC27,Col_Distance,),MATCH('Everyday Calc'!BD27,Row_Distance,)))</f>
        <v>0</v>
      </c>
      <c r="AD9" s="109">
        <f>IF(ISERROR(INDEX(DB_Distance,MATCH('Everyday Calc'!BE27,Col_Distance,),MATCH('Everyday Calc'!BF27,Row_Distance,))),0,INDEX(DB_Distance,MATCH('Everyday Calc'!BE27,Col_Distance,),MATCH('Everyday Calc'!BF27,Row_Distance,)))</f>
        <v>0</v>
      </c>
      <c r="AE9" s="109">
        <f>IF(ISERROR(INDEX(DB_Distance,MATCH('Everyday Calc'!BG27,Col_Distance,),MATCH('Everyday Calc'!BH27,Row_Distance,))),0,INDEX(DB_Distance,MATCH('Everyday Calc'!BG27,Col_Distance,),MATCH('Everyday Calc'!BH27,Row_Distance,)))</f>
        <v>0</v>
      </c>
      <c r="AF9" s="109">
        <f>IF(ISERROR(INDEX(DB_Distance,MATCH('Everyday Calc'!BI27,Col_Distance,),MATCH('Everyday Calc'!BJ27,Row_Distance,))),0,INDEX(DB_Distance,MATCH('Everyday Calc'!BI27,Col_Distance,),MATCH('Everyday Calc'!BJ27,Row_Distance,)))</f>
        <v>0</v>
      </c>
      <c r="AG9" s="103">
        <f>IF(ISERROR(INDEX(DB_Distance,MATCH('Everyday Calc'!BK27,Col_Distance,),MATCH('Everyday Calc'!BL27,Row_Distance,))),0,INDEX(DB_Distance,MATCH('Everyday Calc'!BK27,Col_Distance,),MATCH('Everyday Calc'!BL27,Row_Distance,)))</f>
        <v>0</v>
      </c>
    </row>
    <row r="10" spans="2:37" ht="18.95" customHeight="1">
      <c r="B10" s="108" t="s">
        <v>55</v>
      </c>
      <c r="C10" s="109">
        <f>IF(ISERROR(INDEX(DB_Distance,MATCH('Everyday Calc'!C28,Col_Distance,),MATCH('Everyday Calc'!D28,Row_Distance,))),0,INDEX(DB_Distance,MATCH('Everyday Calc'!C28,Col_Distance,),MATCH('Everyday Calc'!D28,Row_Distance,)))</f>
        <v>0</v>
      </c>
      <c r="D10" s="109">
        <f>IF(ISERROR(INDEX(DB_Distance,MATCH('Everyday Calc'!E28,Col_Distance,),MATCH('Everyday Calc'!F28,Row_Distance,))),0,INDEX(DB_Distance,MATCH('Everyday Calc'!E28,Col_Distance,),MATCH('Everyday Calc'!F28,Row_Distance,)))</f>
        <v>0</v>
      </c>
      <c r="E10" s="109">
        <f>IF(ISERROR(INDEX(DB_Distance,MATCH('Everyday Calc'!G28,Col_Distance,),MATCH('Everyday Calc'!H28,Row_Distance,))),0,INDEX(DB_Distance,MATCH('Everyday Calc'!G28,Col_Distance,),MATCH('Everyday Calc'!H28,Row_Distance,)))</f>
        <v>0</v>
      </c>
      <c r="F10" s="109">
        <f>IF(ISERROR(INDEX(DB_Distance,MATCH('Everyday Calc'!I28,Col_Distance,),MATCH('Everyday Calc'!J28,Row_Distance,))),0,INDEX(DB_Distance,MATCH('Everyday Calc'!I28,Col_Distance,),MATCH('Everyday Calc'!J28,Row_Distance,)))</f>
        <v>0</v>
      </c>
      <c r="G10" s="109">
        <f>IF(ISERROR(INDEX(DB_Distance,MATCH('Everyday Calc'!K28,Col_Distance,),MATCH('Everyday Calc'!L28,Row_Distance,))),0,INDEX(DB_Distance,MATCH('Everyday Calc'!K28,Col_Distance,),MATCH('Everyday Calc'!L28,Row_Distance,)))</f>
        <v>0</v>
      </c>
      <c r="H10" s="109">
        <f>IF(ISERROR(INDEX(DB_Distance,MATCH('Everyday Calc'!M28,Col_Distance,),MATCH('Everyday Calc'!N28,Row_Distance,))),0,INDEX(DB_Distance,MATCH('Everyday Calc'!M28,Col_Distance,),MATCH('Everyday Calc'!N28,Row_Distance,)))</f>
        <v>0</v>
      </c>
      <c r="I10" s="109">
        <f>IF(ISERROR(INDEX(DB_Distance,MATCH('Everyday Calc'!O28,Col_Distance,),MATCH('Everyday Calc'!P28,Row_Distance,))),0,INDEX(DB_Distance,MATCH('Everyday Calc'!O28,Col_Distance,),MATCH('Everyday Calc'!P28,Row_Distance,)))</f>
        <v>0</v>
      </c>
      <c r="J10" s="109">
        <f>IF(ISERROR(INDEX(DB_Distance,MATCH('Everyday Calc'!Q28,Col_Distance,),MATCH('Everyday Calc'!R28,Row_Distance,))),0,INDEX(DB_Distance,MATCH('Everyday Calc'!Q28,Col_Distance,),MATCH('Everyday Calc'!R28,Row_Distance,)))</f>
        <v>0</v>
      </c>
      <c r="K10" s="109">
        <f>IF(ISERROR(INDEX(DB_Distance,MATCH('Everyday Calc'!S28,Col_Distance,),MATCH('Everyday Calc'!T28,Row_Distance,))),0,INDEX(DB_Distance,MATCH('Everyday Calc'!S28,Col_Distance,),MATCH('Everyday Calc'!T28,Row_Distance,)))</f>
        <v>0</v>
      </c>
      <c r="L10" s="109">
        <f>IF(ISERROR(INDEX(DB_Distance,MATCH('Everyday Calc'!U28,Col_Distance,),MATCH('Everyday Calc'!V28,Row_Distance,))),0,INDEX(DB_Distance,MATCH('Everyday Calc'!U28,Col_Distance,),MATCH('Everyday Calc'!V28,Row_Distance,)))</f>
        <v>0</v>
      </c>
      <c r="M10" s="109">
        <f>IF(ISERROR(INDEX(DB_Distance,MATCH('Everyday Calc'!W28,Col_Distance,),MATCH('Everyday Calc'!X28,Row_Distance,))),0,INDEX(DB_Distance,MATCH('Everyday Calc'!W28,Col_Distance,),MATCH('Everyday Calc'!X28,Row_Distance,)))</f>
        <v>0</v>
      </c>
      <c r="N10" s="109">
        <f>IF(ISERROR(INDEX(DB_Distance,MATCH('Everyday Calc'!Y28,Col_Distance,),MATCH('Everyday Calc'!Z28,Row_Distance,))),0,INDEX(DB_Distance,MATCH('Everyday Calc'!Y28,Col_Distance,),MATCH('Everyday Calc'!Z28,Row_Distance,)))</f>
        <v>0</v>
      </c>
      <c r="O10" s="109">
        <f>IF(ISERROR(INDEX(DB_Distance,MATCH('Everyday Calc'!AA28,Col_Distance,),MATCH('Everyday Calc'!AB28,Row_Distance,))),0,INDEX(DB_Distance,MATCH('Everyday Calc'!AA28,Col_Distance,),MATCH('Everyday Calc'!AB28,Row_Distance,)))</f>
        <v>0</v>
      </c>
      <c r="P10" s="109">
        <f>IF(ISERROR(INDEX(DB_Distance,MATCH('Everyday Calc'!AC28,Col_Distance,),MATCH('Everyday Calc'!AD28,Row_Distance,))),0,INDEX(DB_Distance,MATCH('Everyday Calc'!AC28,Col_Distance,),MATCH('Everyday Calc'!AD28,Row_Distance,)))</f>
        <v>0</v>
      </c>
      <c r="Q10" s="109">
        <f>IF(ISERROR(INDEX(DB_Distance,MATCH('Everyday Calc'!AE28,Col_Distance,),MATCH('Everyday Calc'!AF28,Row_Distance,))),0,INDEX(DB_Distance,MATCH('Everyday Calc'!AE28,Col_Distance,),MATCH('Everyday Calc'!AF28,Row_Distance,)))</f>
        <v>0</v>
      </c>
      <c r="R10" s="109">
        <f>IF(ISERROR(INDEX(DB_Distance,MATCH('Everyday Calc'!AG28,Col_Distance,),MATCH('Everyday Calc'!AH28,Row_Distance,))),0,INDEX(DB_Distance,MATCH('Everyday Calc'!AG28,Col_Distance,),MATCH('Everyday Calc'!AH28,Row_Distance,)))</f>
        <v>0</v>
      </c>
      <c r="S10" s="109">
        <f>IF(ISERROR(INDEX(DB_Distance,MATCH('Everyday Calc'!AI28,Col_Distance,),MATCH('Everyday Calc'!AJ28,Row_Distance,))),0,INDEX(DB_Distance,MATCH('Everyday Calc'!AI28,Col_Distance,),MATCH('Everyday Calc'!AJ28,Row_Distance,)))</f>
        <v>0</v>
      </c>
      <c r="T10" s="109">
        <f>IF(ISERROR(INDEX(DB_Distance,MATCH('Everyday Calc'!AK28,Col_Distance,),MATCH('Everyday Calc'!AL28,Row_Distance,))),0,INDEX(DB_Distance,MATCH('Everyday Calc'!AK28,Col_Distance,),MATCH('Everyday Calc'!AL28,Row_Distance,)))</f>
        <v>0</v>
      </c>
      <c r="U10" s="109">
        <f>IF(ISERROR(INDEX(DB_Distance,MATCH('Everyday Calc'!AM28,Col_Distance,),MATCH('Everyday Calc'!AN28,Row_Distance,))),0,INDEX(DB_Distance,MATCH('Everyday Calc'!AM28,Col_Distance,),MATCH('Everyday Calc'!AN28,Row_Distance,)))</f>
        <v>0</v>
      </c>
      <c r="V10" s="109">
        <f>IF(ISERROR(INDEX(DB_Distance,MATCH('Everyday Calc'!AO28,Col_Distance,),MATCH('Everyday Calc'!AP28,Row_Distance,))),0,INDEX(DB_Distance,MATCH('Everyday Calc'!AO28,Col_Distance,),MATCH('Everyday Calc'!AP28,Row_Distance,)))</f>
        <v>0</v>
      </c>
      <c r="W10" s="109">
        <f>IF(ISERROR(INDEX(DB_Distance,MATCH('Everyday Calc'!AQ28,Col_Distance,),MATCH('Everyday Calc'!AR28,Row_Distance,))),0,INDEX(DB_Distance,MATCH('Everyday Calc'!AQ28,Col_Distance,),MATCH('Everyday Calc'!AR28,Row_Distance,)))</f>
        <v>0</v>
      </c>
      <c r="X10" s="109">
        <f>IF(ISERROR(INDEX(DB_Distance,MATCH('Everyday Calc'!AS28,Col_Distance,),MATCH('Everyday Calc'!AT28,Row_Distance,))),0,INDEX(DB_Distance,MATCH('Everyday Calc'!AS28,Col_Distance,),MATCH('Everyday Calc'!AT28,Row_Distance,)))</f>
        <v>0</v>
      </c>
      <c r="Y10" s="109">
        <f>IF(ISERROR(INDEX(DB_Distance,MATCH('Everyday Calc'!AU28,Col_Distance,),MATCH('Everyday Calc'!AV28,Row_Distance,))),0,INDEX(DB_Distance,MATCH('Everyday Calc'!AU28,Col_Distance,),MATCH('Everyday Calc'!AV28,Row_Distance,)))</f>
        <v>0</v>
      </c>
      <c r="Z10" s="109">
        <f>IF(ISERROR(INDEX(DB_Distance,MATCH('Everyday Calc'!AW28,Col_Distance,),MATCH('Everyday Calc'!AX28,Row_Distance,))),0,INDEX(DB_Distance,MATCH('Everyday Calc'!AW28,Col_Distance,),MATCH('Everyday Calc'!AX28,Row_Distance,)))</f>
        <v>0</v>
      </c>
      <c r="AA10" s="109">
        <f>IF(ISERROR(INDEX(DB_Distance,MATCH('Everyday Calc'!AY28,Col_Distance,),MATCH('Everyday Calc'!AZ28,Row_Distance,))),0,INDEX(DB_Distance,MATCH('Everyday Calc'!AY28,Col_Distance,),MATCH('Everyday Calc'!AZ28,Row_Distance,)))</f>
        <v>0</v>
      </c>
      <c r="AB10" s="109">
        <f>IF(ISERROR(INDEX(DB_Distance,MATCH('Everyday Calc'!BA28,Col_Distance,),MATCH('Everyday Calc'!BB28,Row_Distance,))),0,INDEX(DB_Distance,MATCH('Everyday Calc'!BA28,Col_Distance,),MATCH('Everyday Calc'!BB28,Row_Distance,)))</f>
        <v>0</v>
      </c>
      <c r="AC10" s="109">
        <f>IF(ISERROR(INDEX(DB_Distance,MATCH('Everyday Calc'!BC28,Col_Distance,),MATCH('Everyday Calc'!BD28,Row_Distance,))),0,INDEX(DB_Distance,MATCH('Everyday Calc'!BC28,Col_Distance,),MATCH('Everyday Calc'!BD28,Row_Distance,)))</f>
        <v>0</v>
      </c>
      <c r="AD10" s="109">
        <f>IF(ISERROR(INDEX(DB_Distance,MATCH('Everyday Calc'!BE28,Col_Distance,),MATCH('Everyday Calc'!BF28,Row_Distance,))),0,INDEX(DB_Distance,MATCH('Everyday Calc'!BE28,Col_Distance,),MATCH('Everyday Calc'!BF28,Row_Distance,)))</f>
        <v>0</v>
      </c>
      <c r="AE10" s="109">
        <f>IF(ISERROR(INDEX(DB_Distance,MATCH('Everyday Calc'!BG28,Col_Distance,),MATCH('Everyday Calc'!BH28,Row_Distance,))),0,INDEX(DB_Distance,MATCH('Everyday Calc'!BG28,Col_Distance,),MATCH('Everyday Calc'!BH28,Row_Distance,)))</f>
        <v>0</v>
      </c>
      <c r="AF10" s="109">
        <f>IF(ISERROR(INDEX(DB_Distance,MATCH('Everyday Calc'!BI28,Col_Distance,),MATCH('Everyday Calc'!BJ28,Row_Distance,))),0,INDEX(DB_Distance,MATCH('Everyday Calc'!BI28,Col_Distance,),MATCH('Everyday Calc'!BJ28,Row_Distance,)))</f>
        <v>0</v>
      </c>
      <c r="AG10" s="103">
        <f>IF(ISERROR(INDEX(DB_Distance,MATCH('Everyday Calc'!BK28,Col_Distance,),MATCH('Everyday Calc'!BL28,Row_Distance,))),0,INDEX(DB_Distance,MATCH('Everyday Calc'!BK28,Col_Distance,),MATCH('Everyday Calc'!BL28,Row_Distance,)))</f>
        <v>0</v>
      </c>
    </row>
    <row r="11" spans="2:37" ht="18.95" customHeight="1">
      <c r="B11" s="108" t="s">
        <v>56</v>
      </c>
      <c r="C11" s="109">
        <f>IF(ISERROR(INDEX(DB_Distance,MATCH('Everyday Calc'!C29,Col_Distance,),MATCH('Everyday Calc'!D29,Row_Distance,))),0,INDEX(DB_Distance,MATCH('Everyday Calc'!C29,Col_Distance,),MATCH('Everyday Calc'!D29,Row_Distance,)))</f>
        <v>0</v>
      </c>
      <c r="D11" s="109">
        <f>IF(ISERROR(INDEX(DB_Distance,MATCH('Everyday Calc'!E29,Col_Distance,),MATCH('Everyday Calc'!F29,Row_Distance,))),0,INDEX(DB_Distance,MATCH('Everyday Calc'!E29,Col_Distance,),MATCH('Everyday Calc'!F29,Row_Distance,)))</f>
        <v>0</v>
      </c>
      <c r="E11" s="109">
        <f>IF(ISERROR(INDEX(DB_Distance,MATCH('Everyday Calc'!G29,Col_Distance,),MATCH('Everyday Calc'!H29,Row_Distance,))),0,INDEX(DB_Distance,MATCH('Everyday Calc'!G29,Col_Distance,),MATCH('Everyday Calc'!H29,Row_Distance,)))</f>
        <v>0</v>
      </c>
      <c r="F11" s="109">
        <f>IF(ISERROR(INDEX(DB_Distance,MATCH('Everyday Calc'!I29,Col_Distance,),MATCH('Everyday Calc'!J29,Row_Distance,))),0,INDEX(DB_Distance,MATCH('Everyday Calc'!I29,Col_Distance,),MATCH('Everyday Calc'!J29,Row_Distance,)))</f>
        <v>0</v>
      </c>
      <c r="G11" s="109">
        <f>IF(ISERROR(INDEX(DB_Distance,MATCH('Everyday Calc'!K29,Col_Distance,),MATCH('Everyday Calc'!L29,Row_Distance,))),0,INDEX(DB_Distance,MATCH('Everyday Calc'!K29,Col_Distance,),MATCH('Everyday Calc'!L29,Row_Distance,)))</f>
        <v>0</v>
      </c>
      <c r="H11" s="109">
        <f>IF(ISERROR(INDEX(DB_Distance,MATCH('Everyday Calc'!M29,Col_Distance,),MATCH('Everyday Calc'!N29,Row_Distance,))),0,INDEX(DB_Distance,MATCH('Everyday Calc'!M29,Col_Distance,),MATCH('Everyday Calc'!N29,Row_Distance,)))</f>
        <v>0</v>
      </c>
      <c r="I11" s="109">
        <f>IF(ISERROR(INDEX(DB_Distance,MATCH('Everyday Calc'!O29,Col_Distance,),MATCH('Everyday Calc'!P29,Row_Distance,))),0,INDEX(DB_Distance,MATCH('Everyday Calc'!O29,Col_Distance,),MATCH('Everyday Calc'!P29,Row_Distance,)))</f>
        <v>0</v>
      </c>
      <c r="J11" s="109">
        <f>IF(ISERROR(INDEX(DB_Distance,MATCH('Everyday Calc'!Q29,Col_Distance,),MATCH('Everyday Calc'!R29,Row_Distance,))),0,INDEX(DB_Distance,MATCH('Everyday Calc'!Q29,Col_Distance,),MATCH('Everyday Calc'!R29,Row_Distance,)))</f>
        <v>0</v>
      </c>
      <c r="K11" s="109">
        <f>IF(ISERROR(INDEX(DB_Distance,MATCH('Everyday Calc'!S29,Col_Distance,),MATCH('Everyday Calc'!T29,Row_Distance,))),0,INDEX(DB_Distance,MATCH('Everyday Calc'!S29,Col_Distance,),MATCH('Everyday Calc'!T29,Row_Distance,)))</f>
        <v>0</v>
      </c>
      <c r="L11" s="109">
        <f>IF(ISERROR(INDEX(DB_Distance,MATCH('Everyday Calc'!U29,Col_Distance,),MATCH('Everyday Calc'!V29,Row_Distance,))),0,INDEX(DB_Distance,MATCH('Everyday Calc'!U29,Col_Distance,),MATCH('Everyday Calc'!V29,Row_Distance,)))</f>
        <v>0</v>
      </c>
      <c r="M11" s="109">
        <f>IF(ISERROR(INDEX(DB_Distance,MATCH('Everyday Calc'!W29,Col_Distance,),MATCH('Everyday Calc'!X29,Row_Distance,))),0,INDEX(DB_Distance,MATCH('Everyday Calc'!W29,Col_Distance,),MATCH('Everyday Calc'!X29,Row_Distance,)))</f>
        <v>0</v>
      </c>
      <c r="N11" s="109">
        <f>IF(ISERROR(INDEX(DB_Distance,MATCH('Everyday Calc'!Y29,Col_Distance,),MATCH('Everyday Calc'!Z29,Row_Distance,))),0,INDEX(DB_Distance,MATCH('Everyday Calc'!Y29,Col_Distance,),MATCH('Everyday Calc'!Z29,Row_Distance,)))</f>
        <v>0</v>
      </c>
      <c r="O11" s="109">
        <f>IF(ISERROR(INDEX(DB_Distance,MATCH('Everyday Calc'!AA29,Col_Distance,),MATCH('Everyday Calc'!AB29,Row_Distance,))),0,INDEX(DB_Distance,MATCH('Everyday Calc'!AA29,Col_Distance,),MATCH('Everyday Calc'!AB29,Row_Distance,)))</f>
        <v>0</v>
      </c>
      <c r="P11" s="109">
        <f>IF(ISERROR(INDEX(DB_Distance,MATCH('Everyday Calc'!AC29,Col_Distance,),MATCH('Everyday Calc'!AD29,Row_Distance,))),0,INDEX(DB_Distance,MATCH('Everyday Calc'!AC29,Col_Distance,),MATCH('Everyday Calc'!AD29,Row_Distance,)))</f>
        <v>0</v>
      </c>
      <c r="Q11" s="109">
        <f>IF(ISERROR(INDEX(DB_Distance,MATCH('Everyday Calc'!AE29,Col_Distance,),MATCH('Everyday Calc'!AF29,Row_Distance,))),0,INDEX(DB_Distance,MATCH('Everyday Calc'!AE29,Col_Distance,),MATCH('Everyday Calc'!AF29,Row_Distance,)))</f>
        <v>0</v>
      </c>
      <c r="R11" s="109">
        <f>IF(ISERROR(INDEX(DB_Distance,MATCH('Everyday Calc'!AG29,Col_Distance,),MATCH('Everyday Calc'!AH29,Row_Distance,))),0,INDEX(DB_Distance,MATCH('Everyday Calc'!AG29,Col_Distance,),MATCH('Everyday Calc'!AH29,Row_Distance,)))</f>
        <v>0</v>
      </c>
      <c r="S11" s="109">
        <f>IF(ISERROR(INDEX(DB_Distance,MATCH('Everyday Calc'!AI29,Col_Distance,),MATCH('Everyday Calc'!AJ29,Row_Distance,))),0,INDEX(DB_Distance,MATCH('Everyday Calc'!AI29,Col_Distance,),MATCH('Everyday Calc'!AJ29,Row_Distance,)))</f>
        <v>0</v>
      </c>
      <c r="T11" s="109">
        <f>IF(ISERROR(INDEX(DB_Distance,MATCH('Everyday Calc'!AK29,Col_Distance,),MATCH('Everyday Calc'!AL29,Row_Distance,))),0,INDEX(DB_Distance,MATCH('Everyday Calc'!AK29,Col_Distance,),MATCH('Everyday Calc'!AL29,Row_Distance,)))</f>
        <v>0</v>
      </c>
      <c r="U11" s="109">
        <f>IF(ISERROR(INDEX(DB_Distance,MATCH('Everyday Calc'!AM29,Col_Distance,),MATCH('Everyday Calc'!AN29,Row_Distance,))),0,INDEX(DB_Distance,MATCH('Everyday Calc'!AM29,Col_Distance,),MATCH('Everyday Calc'!AN29,Row_Distance,)))</f>
        <v>0</v>
      </c>
      <c r="V11" s="109">
        <f>IF(ISERROR(INDEX(DB_Distance,MATCH('Everyday Calc'!AO29,Col_Distance,),MATCH('Everyday Calc'!AP29,Row_Distance,))),0,INDEX(DB_Distance,MATCH('Everyday Calc'!AO29,Col_Distance,),MATCH('Everyday Calc'!AP29,Row_Distance,)))</f>
        <v>0</v>
      </c>
      <c r="W11" s="109">
        <f>IF(ISERROR(INDEX(DB_Distance,MATCH('Everyday Calc'!AQ29,Col_Distance,),MATCH('Everyday Calc'!AR29,Row_Distance,))),0,INDEX(DB_Distance,MATCH('Everyday Calc'!AQ29,Col_Distance,),MATCH('Everyday Calc'!AR29,Row_Distance,)))</f>
        <v>0</v>
      </c>
      <c r="X11" s="109">
        <f>IF(ISERROR(INDEX(DB_Distance,MATCH('Everyday Calc'!AS29,Col_Distance,),MATCH('Everyday Calc'!AT29,Row_Distance,))),0,INDEX(DB_Distance,MATCH('Everyday Calc'!AS29,Col_Distance,),MATCH('Everyday Calc'!AT29,Row_Distance,)))</f>
        <v>0</v>
      </c>
      <c r="Y11" s="109">
        <f>IF(ISERROR(INDEX(DB_Distance,MATCH('Everyday Calc'!AU29,Col_Distance,),MATCH('Everyday Calc'!AV29,Row_Distance,))),0,INDEX(DB_Distance,MATCH('Everyday Calc'!AU29,Col_Distance,),MATCH('Everyday Calc'!AV29,Row_Distance,)))</f>
        <v>0</v>
      </c>
      <c r="Z11" s="109">
        <f>IF(ISERROR(INDEX(DB_Distance,MATCH('Everyday Calc'!AW29,Col_Distance,),MATCH('Everyday Calc'!AX29,Row_Distance,))),0,INDEX(DB_Distance,MATCH('Everyday Calc'!AW29,Col_Distance,),MATCH('Everyday Calc'!AX29,Row_Distance,)))</f>
        <v>0</v>
      </c>
      <c r="AA11" s="109">
        <f>IF(ISERROR(INDEX(DB_Distance,MATCH('Everyday Calc'!AY29,Col_Distance,),MATCH('Everyday Calc'!AZ29,Row_Distance,))),0,INDEX(DB_Distance,MATCH('Everyday Calc'!AY29,Col_Distance,),MATCH('Everyday Calc'!AZ29,Row_Distance,)))</f>
        <v>0</v>
      </c>
      <c r="AB11" s="109">
        <f>IF(ISERROR(INDEX(DB_Distance,MATCH('Everyday Calc'!BA29,Col_Distance,),MATCH('Everyday Calc'!BB29,Row_Distance,))),0,INDEX(DB_Distance,MATCH('Everyday Calc'!BA29,Col_Distance,),MATCH('Everyday Calc'!BB29,Row_Distance,)))</f>
        <v>0</v>
      </c>
      <c r="AC11" s="109">
        <f>IF(ISERROR(INDEX(DB_Distance,MATCH('Everyday Calc'!BC29,Col_Distance,),MATCH('Everyday Calc'!BD29,Row_Distance,))),0,INDEX(DB_Distance,MATCH('Everyday Calc'!BC29,Col_Distance,),MATCH('Everyday Calc'!BD29,Row_Distance,)))</f>
        <v>0</v>
      </c>
      <c r="AD11" s="109">
        <f>IF(ISERROR(INDEX(DB_Distance,MATCH('Everyday Calc'!BE29,Col_Distance,),MATCH('Everyday Calc'!BF29,Row_Distance,))),0,INDEX(DB_Distance,MATCH('Everyday Calc'!BE29,Col_Distance,),MATCH('Everyday Calc'!BF29,Row_Distance,)))</f>
        <v>0</v>
      </c>
      <c r="AE11" s="109">
        <f>IF(ISERROR(INDEX(DB_Distance,MATCH('Everyday Calc'!BG29,Col_Distance,),MATCH('Everyday Calc'!BH29,Row_Distance,))),0,INDEX(DB_Distance,MATCH('Everyday Calc'!BG29,Col_Distance,),MATCH('Everyday Calc'!BH29,Row_Distance,)))</f>
        <v>0</v>
      </c>
      <c r="AF11" s="109">
        <f>IF(ISERROR(INDEX(DB_Distance,MATCH('Everyday Calc'!BI29,Col_Distance,),MATCH('Everyday Calc'!BJ29,Row_Distance,))),0,INDEX(DB_Distance,MATCH('Everyday Calc'!BI29,Col_Distance,),MATCH('Everyday Calc'!BJ29,Row_Distance,)))</f>
        <v>0</v>
      </c>
      <c r="AG11" s="103">
        <f>IF(ISERROR(INDEX(DB_Distance,MATCH('Everyday Calc'!BK29,Col_Distance,),MATCH('Everyday Calc'!BL29,Row_Distance,))),0,INDEX(DB_Distance,MATCH('Everyday Calc'!BK29,Col_Distance,),MATCH('Everyday Calc'!BL29,Row_Distance,)))</f>
        <v>0</v>
      </c>
    </row>
    <row r="12" spans="2:37" ht="18.95" customHeight="1">
      <c r="B12" s="108" t="s">
        <v>57</v>
      </c>
      <c r="C12" s="109">
        <f>IF(ISERROR(INDEX(DB_Distance,MATCH('Everyday Calc'!C30,Col_Distance,),MATCH('Everyday Calc'!D30,Row_Distance,))),0,INDEX(DB_Distance,MATCH('Everyday Calc'!C30,Col_Distance,),MATCH('Everyday Calc'!D30,Row_Distance,)))</f>
        <v>0</v>
      </c>
      <c r="D12" s="109">
        <f>IF(ISERROR(INDEX(DB_Distance,MATCH('Everyday Calc'!E30,Col_Distance,),MATCH('Everyday Calc'!F30,Row_Distance,))),0,INDEX(DB_Distance,MATCH('Everyday Calc'!E30,Col_Distance,),MATCH('Everyday Calc'!F30,Row_Distance,)))</f>
        <v>0</v>
      </c>
      <c r="E12" s="109">
        <f>IF(ISERROR(INDEX(DB_Distance,MATCH('Everyday Calc'!G30,Col_Distance,),MATCH('Everyday Calc'!H30,Row_Distance,))),0,INDEX(DB_Distance,MATCH('Everyday Calc'!G30,Col_Distance,),MATCH('Everyday Calc'!H30,Row_Distance,)))</f>
        <v>0</v>
      </c>
      <c r="F12" s="109">
        <f>IF(ISERROR(INDEX(DB_Distance,MATCH('Everyday Calc'!I30,Col_Distance,),MATCH('Everyday Calc'!J30,Row_Distance,))),0,INDEX(DB_Distance,MATCH('Everyday Calc'!I30,Col_Distance,),MATCH('Everyday Calc'!J30,Row_Distance,)))</f>
        <v>0</v>
      </c>
      <c r="G12" s="109">
        <f>IF(ISERROR(INDEX(DB_Distance,MATCH('Everyday Calc'!K30,Col_Distance,),MATCH('Everyday Calc'!L30,Row_Distance,))),0,INDEX(DB_Distance,MATCH('Everyday Calc'!K30,Col_Distance,),MATCH('Everyday Calc'!L30,Row_Distance,)))</f>
        <v>0</v>
      </c>
      <c r="H12" s="109">
        <f>IF(ISERROR(INDEX(DB_Distance,MATCH('Everyday Calc'!M30,Col_Distance,),MATCH('Everyday Calc'!N30,Row_Distance,))),0,INDEX(DB_Distance,MATCH('Everyday Calc'!M30,Col_Distance,),MATCH('Everyday Calc'!N30,Row_Distance,)))</f>
        <v>0</v>
      </c>
      <c r="I12" s="109">
        <f>IF(ISERROR(INDEX(DB_Distance,MATCH('Everyday Calc'!O30,Col_Distance,),MATCH('Everyday Calc'!P30,Row_Distance,))),0,INDEX(DB_Distance,MATCH('Everyday Calc'!O30,Col_Distance,),MATCH('Everyday Calc'!P30,Row_Distance,)))</f>
        <v>0</v>
      </c>
      <c r="J12" s="109">
        <f>IF(ISERROR(INDEX(DB_Distance,MATCH('Everyday Calc'!Q30,Col_Distance,),MATCH('Everyday Calc'!R30,Row_Distance,))),0,INDEX(DB_Distance,MATCH('Everyday Calc'!Q30,Col_Distance,),MATCH('Everyday Calc'!R30,Row_Distance,)))</f>
        <v>0</v>
      </c>
      <c r="K12" s="109">
        <f>IF(ISERROR(INDEX(DB_Distance,MATCH('Everyday Calc'!S30,Col_Distance,),MATCH('Everyday Calc'!T30,Row_Distance,))),0,INDEX(DB_Distance,MATCH('Everyday Calc'!S30,Col_Distance,),MATCH('Everyday Calc'!T30,Row_Distance,)))</f>
        <v>0</v>
      </c>
      <c r="L12" s="109">
        <f>IF(ISERROR(INDEX(DB_Distance,MATCH('Everyday Calc'!U30,Col_Distance,),MATCH('Everyday Calc'!V30,Row_Distance,))),0,INDEX(DB_Distance,MATCH('Everyday Calc'!U30,Col_Distance,),MATCH('Everyday Calc'!V30,Row_Distance,)))</f>
        <v>0</v>
      </c>
      <c r="M12" s="109">
        <f>IF(ISERROR(INDEX(DB_Distance,MATCH('Everyday Calc'!W30,Col_Distance,),MATCH('Everyday Calc'!X30,Row_Distance,))),0,INDEX(DB_Distance,MATCH('Everyday Calc'!W30,Col_Distance,),MATCH('Everyday Calc'!X30,Row_Distance,)))</f>
        <v>0</v>
      </c>
      <c r="N12" s="109">
        <f>IF(ISERROR(INDEX(DB_Distance,MATCH('Everyday Calc'!Y30,Col_Distance,),MATCH('Everyday Calc'!Z30,Row_Distance,))),0,INDEX(DB_Distance,MATCH('Everyday Calc'!Y30,Col_Distance,),MATCH('Everyday Calc'!Z30,Row_Distance,)))</f>
        <v>0</v>
      </c>
      <c r="O12" s="109">
        <f>IF(ISERROR(INDEX(DB_Distance,MATCH('Everyday Calc'!AA30,Col_Distance,),MATCH('Everyday Calc'!AB30,Row_Distance,))),0,INDEX(DB_Distance,MATCH('Everyday Calc'!AA30,Col_Distance,),MATCH('Everyday Calc'!AB30,Row_Distance,)))</f>
        <v>0</v>
      </c>
      <c r="P12" s="109">
        <f>IF(ISERROR(INDEX(DB_Distance,MATCH('Everyday Calc'!AC30,Col_Distance,),MATCH('Everyday Calc'!AD30,Row_Distance,))),0,INDEX(DB_Distance,MATCH('Everyday Calc'!AC30,Col_Distance,),MATCH('Everyday Calc'!AD30,Row_Distance,)))</f>
        <v>0</v>
      </c>
      <c r="Q12" s="109">
        <f>IF(ISERROR(INDEX(DB_Distance,MATCH('Everyday Calc'!AE30,Col_Distance,),MATCH('Everyday Calc'!AF30,Row_Distance,))),0,INDEX(DB_Distance,MATCH('Everyday Calc'!AE30,Col_Distance,),MATCH('Everyday Calc'!AF30,Row_Distance,)))</f>
        <v>0</v>
      </c>
      <c r="R12" s="109">
        <f>IF(ISERROR(INDEX(DB_Distance,MATCH('Everyday Calc'!AG30,Col_Distance,),MATCH('Everyday Calc'!AH30,Row_Distance,))),0,INDEX(DB_Distance,MATCH('Everyday Calc'!AG30,Col_Distance,),MATCH('Everyday Calc'!AH30,Row_Distance,)))</f>
        <v>0</v>
      </c>
      <c r="S12" s="109">
        <f>IF(ISERROR(INDEX(DB_Distance,MATCH('Everyday Calc'!AI30,Col_Distance,),MATCH('Everyday Calc'!AJ30,Row_Distance,))),0,INDEX(DB_Distance,MATCH('Everyday Calc'!AI30,Col_Distance,),MATCH('Everyday Calc'!AJ30,Row_Distance,)))</f>
        <v>0</v>
      </c>
      <c r="T12" s="109">
        <f>IF(ISERROR(INDEX(DB_Distance,MATCH('Everyday Calc'!AK30,Col_Distance,),MATCH('Everyday Calc'!AL30,Row_Distance,))),0,INDEX(DB_Distance,MATCH('Everyday Calc'!AK30,Col_Distance,),MATCH('Everyday Calc'!AL30,Row_Distance,)))</f>
        <v>0</v>
      </c>
      <c r="U12" s="109">
        <f>IF(ISERROR(INDEX(DB_Distance,MATCH('Everyday Calc'!AM30,Col_Distance,),MATCH('Everyday Calc'!AN30,Row_Distance,))),0,INDEX(DB_Distance,MATCH('Everyday Calc'!AM30,Col_Distance,),MATCH('Everyday Calc'!AN30,Row_Distance,)))</f>
        <v>0</v>
      </c>
      <c r="V12" s="109">
        <f>IF(ISERROR(INDEX(DB_Distance,MATCH('Everyday Calc'!AO30,Col_Distance,),MATCH('Everyday Calc'!AP30,Row_Distance,))),0,INDEX(DB_Distance,MATCH('Everyday Calc'!AO30,Col_Distance,),MATCH('Everyday Calc'!AP30,Row_Distance,)))</f>
        <v>0</v>
      </c>
      <c r="W12" s="109">
        <f>IF(ISERROR(INDEX(DB_Distance,MATCH('Everyday Calc'!AQ30,Col_Distance,),MATCH('Everyday Calc'!AR30,Row_Distance,))),0,INDEX(DB_Distance,MATCH('Everyday Calc'!AQ30,Col_Distance,),MATCH('Everyday Calc'!AR30,Row_Distance,)))</f>
        <v>0</v>
      </c>
      <c r="X12" s="109">
        <f>IF(ISERROR(INDEX(DB_Distance,MATCH('Everyday Calc'!AS30,Col_Distance,),MATCH('Everyday Calc'!AT30,Row_Distance,))),0,INDEX(DB_Distance,MATCH('Everyday Calc'!AS30,Col_Distance,),MATCH('Everyday Calc'!AT30,Row_Distance,)))</f>
        <v>0</v>
      </c>
      <c r="Y12" s="109">
        <f>IF(ISERROR(INDEX(DB_Distance,MATCH('Everyday Calc'!AU30,Col_Distance,),MATCH('Everyday Calc'!AV30,Row_Distance,))),0,INDEX(DB_Distance,MATCH('Everyday Calc'!AU30,Col_Distance,),MATCH('Everyday Calc'!AV30,Row_Distance,)))</f>
        <v>0</v>
      </c>
      <c r="Z12" s="109">
        <f>IF(ISERROR(INDEX(DB_Distance,MATCH('Everyday Calc'!AW30,Col_Distance,),MATCH('Everyday Calc'!AX30,Row_Distance,))),0,INDEX(DB_Distance,MATCH('Everyday Calc'!AW30,Col_Distance,),MATCH('Everyday Calc'!AX30,Row_Distance,)))</f>
        <v>0</v>
      </c>
      <c r="AA12" s="109">
        <f>IF(ISERROR(INDEX(DB_Distance,MATCH('Everyday Calc'!AY30,Col_Distance,),MATCH('Everyday Calc'!AZ30,Row_Distance,))),0,INDEX(DB_Distance,MATCH('Everyday Calc'!AY30,Col_Distance,),MATCH('Everyday Calc'!AZ30,Row_Distance,)))</f>
        <v>0</v>
      </c>
      <c r="AB12" s="109">
        <f>IF(ISERROR(INDEX(DB_Distance,MATCH('Everyday Calc'!BA30,Col_Distance,),MATCH('Everyday Calc'!BB30,Row_Distance,))),0,INDEX(DB_Distance,MATCH('Everyday Calc'!BA30,Col_Distance,),MATCH('Everyday Calc'!BB30,Row_Distance,)))</f>
        <v>0</v>
      </c>
      <c r="AC12" s="109">
        <f>IF(ISERROR(INDEX(DB_Distance,MATCH('Everyday Calc'!BC30,Col_Distance,),MATCH('Everyday Calc'!BD30,Row_Distance,))),0,INDEX(DB_Distance,MATCH('Everyday Calc'!BC30,Col_Distance,),MATCH('Everyday Calc'!BD30,Row_Distance,)))</f>
        <v>0</v>
      </c>
      <c r="AD12" s="109">
        <f>IF(ISERROR(INDEX(DB_Distance,MATCH('Everyday Calc'!BE30,Col_Distance,),MATCH('Everyday Calc'!BF30,Row_Distance,))),0,INDEX(DB_Distance,MATCH('Everyday Calc'!BE30,Col_Distance,),MATCH('Everyday Calc'!BF30,Row_Distance,)))</f>
        <v>0</v>
      </c>
      <c r="AE12" s="109">
        <f>IF(ISERROR(INDEX(DB_Distance,MATCH('Everyday Calc'!BG30,Col_Distance,),MATCH('Everyday Calc'!BH30,Row_Distance,))),0,INDEX(DB_Distance,MATCH('Everyday Calc'!BG30,Col_Distance,),MATCH('Everyday Calc'!BH30,Row_Distance,)))</f>
        <v>0</v>
      </c>
      <c r="AF12" s="109">
        <f>IF(ISERROR(INDEX(DB_Distance,MATCH('Everyday Calc'!BI30,Col_Distance,),MATCH('Everyday Calc'!BJ30,Row_Distance,))),0,INDEX(DB_Distance,MATCH('Everyday Calc'!BI30,Col_Distance,),MATCH('Everyday Calc'!BJ30,Row_Distance,)))</f>
        <v>0</v>
      </c>
      <c r="AG12" s="103">
        <f>IF(ISERROR(INDEX(DB_Distance,MATCH('Everyday Calc'!BK30,Col_Distance,),MATCH('Everyday Calc'!BL30,Row_Distance,))),0,INDEX(DB_Distance,MATCH('Everyday Calc'!BK30,Col_Distance,),MATCH('Everyday Calc'!BL30,Row_Distance,)))</f>
        <v>0</v>
      </c>
    </row>
    <row r="13" spans="2:37" ht="18.95" customHeight="1" thickBot="1">
      <c r="B13" s="108" t="s">
        <v>166</v>
      </c>
      <c r="C13" s="109">
        <f>IF(ISERROR(INDEX(DB_Distance,MATCH('Everyday Calc'!C31,Col_Distance,),MATCH('Everyday Calc'!D31,Row_Distance,))),0,INDEX(DB_Distance,MATCH('Everyday Calc'!C31,Col_Distance,),MATCH('Everyday Calc'!D31,Row_Distance,)))</f>
        <v>0</v>
      </c>
      <c r="D13" s="109">
        <f>IF(ISERROR(INDEX(DB_Distance,MATCH('Everyday Calc'!E31,Col_Distance,),MATCH('Everyday Calc'!F31,Row_Distance,))),0,INDEX(DB_Distance,MATCH('Everyday Calc'!E31,Col_Distance,),MATCH('Everyday Calc'!F31,Row_Distance,)))</f>
        <v>0</v>
      </c>
      <c r="E13" s="109">
        <f>IF(ISERROR(INDEX(DB_Distance,MATCH('Everyday Calc'!G31,Col_Distance,),MATCH('Everyday Calc'!H31,Row_Distance,))),0,INDEX(DB_Distance,MATCH('Everyday Calc'!G31,Col_Distance,),MATCH('Everyday Calc'!H31,Row_Distance,)))</f>
        <v>0</v>
      </c>
      <c r="F13" s="109">
        <f>IF(ISERROR(INDEX(DB_Distance,MATCH('Everyday Calc'!I31,Col_Distance,),MATCH('Everyday Calc'!J31,Row_Distance,))),0,INDEX(DB_Distance,MATCH('Everyday Calc'!I31,Col_Distance,),MATCH('Everyday Calc'!J31,Row_Distance,)))</f>
        <v>0</v>
      </c>
      <c r="G13" s="109">
        <f>IF(ISERROR(INDEX(DB_Distance,MATCH('Everyday Calc'!K31,Col_Distance,),MATCH('Everyday Calc'!L31,Row_Distance,))),0,INDEX(DB_Distance,MATCH('Everyday Calc'!K31,Col_Distance,),MATCH('Everyday Calc'!L31,Row_Distance,)))</f>
        <v>0</v>
      </c>
      <c r="H13" s="109">
        <f>IF(ISERROR(INDEX(DB_Distance,MATCH('Everyday Calc'!M31,Col_Distance,),MATCH('Everyday Calc'!N31,Row_Distance,))),0,INDEX(DB_Distance,MATCH('Everyday Calc'!M31,Col_Distance,),MATCH('Everyday Calc'!N31,Row_Distance,)))</f>
        <v>0</v>
      </c>
      <c r="I13" s="109">
        <f>IF(ISERROR(INDEX(DB_Distance,MATCH('Everyday Calc'!O31,Col_Distance,),MATCH('Everyday Calc'!P31,Row_Distance,))),0,INDEX(DB_Distance,MATCH('Everyday Calc'!O31,Col_Distance,),MATCH('Everyday Calc'!P31,Row_Distance,)))</f>
        <v>0</v>
      </c>
      <c r="J13" s="109">
        <f>IF(ISERROR(INDEX(DB_Distance,MATCH('Everyday Calc'!Q31,Col_Distance,),MATCH('Everyday Calc'!R31,Row_Distance,))),0,INDEX(DB_Distance,MATCH('Everyday Calc'!Q31,Col_Distance,),MATCH('Everyday Calc'!R31,Row_Distance,)))</f>
        <v>0</v>
      </c>
      <c r="K13" s="109">
        <f>IF(ISERROR(INDEX(DB_Distance,MATCH('Everyday Calc'!S31,Col_Distance,),MATCH('Everyday Calc'!T31,Row_Distance,))),0,INDEX(DB_Distance,MATCH('Everyday Calc'!S31,Col_Distance,),MATCH('Everyday Calc'!T31,Row_Distance,)))</f>
        <v>0</v>
      </c>
      <c r="L13" s="109">
        <f>IF(ISERROR(INDEX(DB_Distance,MATCH('Everyday Calc'!U31,Col_Distance,),MATCH('Everyday Calc'!V31,Row_Distance,))),0,INDEX(DB_Distance,MATCH('Everyday Calc'!U31,Col_Distance,),MATCH('Everyday Calc'!V31,Row_Distance,)))</f>
        <v>0</v>
      </c>
      <c r="M13" s="109">
        <f>IF(ISERROR(INDEX(DB_Distance,MATCH('Everyday Calc'!W31,Col_Distance,),MATCH('Everyday Calc'!X31,Row_Distance,))),0,INDEX(DB_Distance,MATCH('Everyday Calc'!W31,Col_Distance,),MATCH('Everyday Calc'!X31,Row_Distance,)))</f>
        <v>0</v>
      </c>
      <c r="N13" s="109">
        <f>IF(ISERROR(INDEX(DB_Distance,MATCH('Everyday Calc'!Y31,Col_Distance,),MATCH('Everyday Calc'!Z31,Row_Distance,))),0,INDEX(DB_Distance,MATCH('Everyday Calc'!Y31,Col_Distance,),MATCH('Everyday Calc'!Z31,Row_Distance,)))</f>
        <v>0</v>
      </c>
      <c r="O13" s="109">
        <f>IF(ISERROR(INDEX(DB_Distance,MATCH('Everyday Calc'!AA31,Col_Distance,),MATCH('Everyday Calc'!AB31,Row_Distance,))),0,INDEX(DB_Distance,MATCH('Everyday Calc'!AA31,Col_Distance,),MATCH('Everyday Calc'!AB31,Row_Distance,)))</f>
        <v>0</v>
      </c>
      <c r="P13" s="109">
        <f>IF(ISERROR(INDEX(DB_Distance,MATCH('Everyday Calc'!AC31,Col_Distance,),MATCH('Everyday Calc'!AD31,Row_Distance,))),0,INDEX(DB_Distance,MATCH('Everyday Calc'!AC31,Col_Distance,),MATCH('Everyday Calc'!AD31,Row_Distance,)))</f>
        <v>0</v>
      </c>
      <c r="Q13" s="109">
        <f>IF(ISERROR(INDEX(DB_Distance,MATCH('Everyday Calc'!AE31,Col_Distance,),MATCH('Everyday Calc'!AF31,Row_Distance,))),0,INDEX(DB_Distance,MATCH('Everyday Calc'!AE31,Col_Distance,),MATCH('Everyday Calc'!AF31,Row_Distance,)))</f>
        <v>0</v>
      </c>
      <c r="R13" s="109">
        <f>IF(ISERROR(INDEX(DB_Distance,MATCH('Everyday Calc'!AG31,Col_Distance,),MATCH('Everyday Calc'!AH31,Row_Distance,))),0,INDEX(DB_Distance,MATCH('Everyday Calc'!AG31,Col_Distance,),MATCH('Everyday Calc'!AH31,Row_Distance,)))</f>
        <v>0</v>
      </c>
      <c r="S13" s="109">
        <f>IF(ISERROR(INDEX(DB_Distance,MATCH('Everyday Calc'!AI31,Col_Distance,),MATCH('Everyday Calc'!AJ31,Row_Distance,))),0,INDEX(DB_Distance,MATCH('Everyday Calc'!AI31,Col_Distance,),MATCH('Everyday Calc'!AJ31,Row_Distance,)))</f>
        <v>0</v>
      </c>
      <c r="T13" s="109">
        <f>IF(ISERROR(INDEX(DB_Distance,MATCH('Everyday Calc'!AK31,Col_Distance,),MATCH('Everyday Calc'!AL31,Row_Distance,))),0,INDEX(DB_Distance,MATCH('Everyday Calc'!AK31,Col_Distance,),MATCH('Everyday Calc'!AL31,Row_Distance,)))</f>
        <v>0</v>
      </c>
      <c r="U13" s="109">
        <f>IF(ISERROR(INDEX(DB_Distance,MATCH('Everyday Calc'!AM31,Col_Distance,),MATCH('Everyday Calc'!AN31,Row_Distance,))),0,INDEX(DB_Distance,MATCH('Everyday Calc'!AM31,Col_Distance,),MATCH('Everyday Calc'!AN31,Row_Distance,)))</f>
        <v>0</v>
      </c>
      <c r="V13" s="109">
        <f>IF(ISERROR(INDEX(DB_Distance,MATCH('Everyday Calc'!AO31,Col_Distance,),MATCH('Everyday Calc'!AP31,Row_Distance,))),0,INDEX(DB_Distance,MATCH('Everyday Calc'!AO31,Col_Distance,),MATCH('Everyday Calc'!AP31,Row_Distance,)))</f>
        <v>0</v>
      </c>
      <c r="W13" s="109">
        <f>IF(ISERROR(INDEX(DB_Distance,MATCH('Everyday Calc'!AQ31,Col_Distance,),MATCH('Everyday Calc'!AR31,Row_Distance,))),0,INDEX(DB_Distance,MATCH('Everyday Calc'!AQ31,Col_Distance,),MATCH('Everyday Calc'!AR31,Row_Distance,)))</f>
        <v>0</v>
      </c>
      <c r="X13" s="109">
        <f>IF(ISERROR(INDEX(DB_Distance,MATCH('Everyday Calc'!AS31,Col_Distance,),MATCH('Everyday Calc'!AT31,Row_Distance,))),0,INDEX(DB_Distance,MATCH('Everyday Calc'!AS31,Col_Distance,),MATCH('Everyday Calc'!AT31,Row_Distance,)))</f>
        <v>0</v>
      </c>
      <c r="Y13" s="109">
        <f>IF(ISERROR(INDEX(DB_Distance,MATCH('Everyday Calc'!AU31,Col_Distance,),MATCH('Everyday Calc'!AV31,Row_Distance,))),0,INDEX(DB_Distance,MATCH('Everyday Calc'!AU31,Col_Distance,),MATCH('Everyday Calc'!AV31,Row_Distance,)))</f>
        <v>0</v>
      </c>
      <c r="Z13" s="109">
        <f>IF(ISERROR(INDEX(DB_Distance,MATCH('Everyday Calc'!AW31,Col_Distance,),MATCH('Everyday Calc'!AX31,Row_Distance,))),0,INDEX(DB_Distance,MATCH('Everyday Calc'!AW31,Col_Distance,),MATCH('Everyday Calc'!AX31,Row_Distance,)))</f>
        <v>0</v>
      </c>
      <c r="AA13" s="109">
        <f>IF(ISERROR(INDEX(DB_Distance,MATCH('Everyday Calc'!AY31,Col_Distance,),MATCH('Everyday Calc'!AZ31,Row_Distance,))),0,INDEX(DB_Distance,MATCH('Everyday Calc'!AY31,Col_Distance,),MATCH('Everyday Calc'!AZ31,Row_Distance,)))</f>
        <v>0</v>
      </c>
      <c r="AB13" s="109">
        <f>IF(ISERROR(INDEX(DB_Distance,MATCH('Everyday Calc'!BA31,Col_Distance,),MATCH('Everyday Calc'!BB31,Row_Distance,))),0,INDEX(DB_Distance,MATCH('Everyday Calc'!BA31,Col_Distance,),MATCH('Everyday Calc'!BB31,Row_Distance,)))</f>
        <v>0</v>
      </c>
      <c r="AC13" s="109">
        <f>IF(ISERROR(INDEX(DB_Distance,MATCH('Everyday Calc'!BC31,Col_Distance,),MATCH('Everyday Calc'!BD31,Row_Distance,))),0,INDEX(DB_Distance,MATCH('Everyday Calc'!BC31,Col_Distance,),MATCH('Everyday Calc'!BD31,Row_Distance,)))</f>
        <v>0</v>
      </c>
      <c r="AD13" s="109">
        <f>IF(ISERROR(INDEX(DB_Distance,MATCH('Everyday Calc'!BE31,Col_Distance,),MATCH('Everyday Calc'!BF31,Row_Distance,))),0,INDEX(DB_Distance,MATCH('Everyday Calc'!BE31,Col_Distance,),MATCH('Everyday Calc'!BF31,Row_Distance,)))</f>
        <v>0</v>
      </c>
      <c r="AE13" s="109">
        <f>IF(ISERROR(INDEX(DB_Distance,MATCH('Everyday Calc'!BG31,Col_Distance,),MATCH('Everyday Calc'!BH31,Row_Distance,))),0,INDEX(DB_Distance,MATCH('Everyday Calc'!BG31,Col_Distance,),MATCH('Everyday Calc'!BH31,Row_Distance,)))</f>
        <v>0</v>
      </c>
      <c r="AF13" s="109">
        <f>IF(ISERROR(INDEX(DB_Distance,MATCH('Everyday Calc'!BI31,Col_Distance,),MATCH('Everyday Calc'!BJ31,Row_Distance,))),0,INDEX(DB_Distance,MATCH('Everyday Calc'!BI31,Col_Distance,),MATCH('Everyday Calc'!BJ31,Row_Distance,)))</f>
        <v>0</v>
      </c>
      <c r="AG13" s="103">
        <f>IF(ISERROR(INDEX(DB_Distance,MATCH('Everyday Calc'!BK31,Col_Distance,),MATCH('Everyday Calc'!BL31,Row_Distance,))),0,INDEX(DB_Distance,MATCH('Everyday Calc'!BK31,Col_Distance,),MATCH('Everyday Calc'!BL31,Row_Distance,)))</f>
        <v>0</v>
      </c>
    </row>
    <row r="14" spans="2:37" ht="18.95" customHeight="1" thickTop="1">
      <c r="B14" s="108" t="s">
        <v>167</v>
      </c>
      <c r="C14" s="109">
        <f>IF(ISERROR(INDEX(DB_Distance,MATCH('Everyday Calc'!C32,Col_Distance,),MATCH('Everyday Calc'!D32,Row_Distance,))),0,INDEX(DB_Distance,MATCH('Everyday Calc'!C32,Col_Distance,),MATCH('Everyday Calc'!D32,Row_Distance,)))</f>
        <v>0</v>
      </c>
      <c r="D14" s="109">
        <f>IF(ISERROR(INDEX(DB_Distance,MATCH('Everyday Calc'!E32,Col_Distance,),MATCH('Everyday Calc'!F32,Row_Distance,))),0,INDEX(DB_Distance,MATCH('Everyday Calc'!E32,Col_Distance,),MATCH('Everyday Calc'!F32,Row_Distance,)))</f>
        <v>0</v>
      </c>
      <c r="E14" s="109">
        <f>IF(ISERROR(INDEX(DB_Distance,MATCH('Everyday Calc'!G32,Col_Distance,),MATCH('Everyday Calc'!H32,Row_Distance,))),0,INDEX(DB_Distance,MATCH('Everyday Calc'!G32,Col_Distance,),MATCH('Everyday Calc'!H32,Row_Distance,)))</f>
        <v>0</v>
      </c>
      <c r="F14" s="109">
        <f>IF(ISERROR(INDEX(DB_Distance,MATCH('Everyday Calc'!I32,Col_Distance,),MATCH('Everyday Calc'!J32,Row_Distance,))),0,INDEX(DB_Distance,MATCH('Everyday Calc'!I32,Col_Distance,),MATCH('Everyday Calc'!J32,Row_Distance,)))</f>
        <v>0</v>
      </c>
      <c r="G14" s="109">
        <f>IF(ISERROR(INDEX(DB_Distance,MATCH('Everyday Calc'!K32,Col_Distance,),MATCH('Everyday Calc'!L32,Row_Distance,))),0,INDEX(DB_Distance,MATCH('Everyday Calc'!K32,Col_Distance,),MATCH('Everyday Calc'!L32,Row_Distance,)))</f>
        <v>0</v>
      </c>
      <c r="H14" s="109">
        <f>IF(ISERROR(INDEX(DB_Distance,MATCH('Everyday Calc'!M32,Col_Distance,),MATCH('Everyday Calc'!N32,Row_Distance,))),0,INDEX(DB_Distance,MATCH('Everyday Calc'!M32,Col_Distance,),MATCH('Everyday Calc'!N32,Row_Distance,)))</f>
        <v>0</v>
      </c>
      <c r="I14" s="109">
        <f>IF(ISERROR(INDEX(DB_Distance,MATCH('Everyday Calc'!O32,Col_Distance,),MATCH('Everyday Calc'!P32,Row_Distance,))),0,INDEX(DB_Distance,MATCH('Everyday Calc'!O32,Col_Distance,),MATCH('Everyday Calc'!P32,Row_Distance,)))</f>
        <v>0</v>
      </c>
      <c r="J14" s="109">
        <f>IF(ISERROR(INDEX(DB_Distance,MATCH('Everyday Calc'!Q32,Col_Distance,),MATCH('Everyday Calc'!R32,Row_Distance,))),0,INDEX(DB_Distance,MATCH('Everyday Calc'!Q32,Col_Distance,),MATCH('Everyday Calc'!R32,Row_Distance,)))</f>
        <v>0</v>
      </c>
      <c r="K14" s="109">
        <f>IF(ISERROR(INDEX(DB_Distance,MATCH('Everyday Calc'!S32,Col_Distance,),MATCH('Everyday Calc'!T32,Row_Distance,))),0,INDEX(DB_Distance,MATCH('Everyday Calc'!S32,Col_Distance,),MATCH('Everyday Calc'!T32,Row_Distance,)))</f>
        <v>0</v>
      </c>
      <c r="L14" s="109">
        <f>IF(ISERROR(INDEX(DB_Distance,MATCH('Everyday Calc'!U32,Col_Distance,),MATCH('Everyday Calc'!V32,Row_Distance,))),0,INDEX(DB_Distance,MATCH('Everyday Calc'!U32,Col_Distance,),MATCH('Everyday Calc'!V32,Row_Distance,)))</f>
        <v>0</v>
      </c>
      <c r="M14" s="109">
        <f>IF(ISERROR(INDEX(DB_Distance,MATCH('Everyday Calc'!W32,Col_Distance,),MATCH('Everyday Calc'!X32,Row_Distance,))),0,INDEX(DB_Distance,MATCH('Everyday Calc'!W32,Col_Distance,),MATCH('Everyday Calc'!X32,Row_Distance,)))</f>
        <v>0</v>
      </c>
      <c r="N14" s="109">
        <f>IF(ISERROR(INDEX(DB_Distance,MATCH('Everyday Calc'!Y32,Col_Distance,),MATCH('Everyday Calc'!Z32,Row_Distance,))),0,INDEX(DB_Distance,MATCH('Everyday Calc'!Y32,Col_Distance,),MATCH('Everyday Calc'!Z32,Row_Distance,)))</f>
        <v>0</v>
      </c>
      <c r="O14" s="109">
        <f>IF(ISERROR(INDEX(DB_Distance,MATCH('Everyday Calc'!AA32,Col_Distance,),MATCH('Everyday Calc'!AB32,Row_Distance,))),0,INDEX(DB_Distance,MATCH('Everyday Calc'!AA32,Col_Distance,),MATCH('Everyday Calc'!AB32,Row_Distance,)))</f>
        <v>0</v>
      </c>
      <c r="P14" s="109">
        <f>IF(ISERROR(INDEX(DB_Distance,MATCH('Everyday Calc'!AC32,Col_Distance,),MATCH('Everyday Calc'!AD32,Row_Distance,))),0,INDEX(DB_Distance,MATCH('Everyday Calc'!AC32,Col_Distance,),MATCH('Everyday Calc'!AD32,Row_Distance,)))</f>
        <v>0</v>
      </c>
      <c r="Q14" s="109">
        <f>IF(ISERROR(INDEX(DB_Distance,MATCH('Everyday Calc'!AE32,Col_Distance,),MATCH('Everyday Calc'!AF32,Row_Distance,))),0,INDEX(DB_Distance,MATCH('Everyday Calc'!AE32,Col_Distance,),MATCH('Everyday Calc'!AF32,Row_Distance,)))</f>
        <v>0</v>
      </c>
      <c r="R14" s="109">
        <f>IF(ISERROR(INDEX(DB_Distance,MATCH('Everyday Calc'!AG32,Col_Distance,),MATCH('Everyday Calc'!AH32,Row_Distance,))),0,INDEX(DB_Distance,MATCH('Everyday Calc'!AG32,Col_Distance,),MATCH('Everyday Calc'!AH32,Row_Distance,)))</f>
        <v>0</v>
      </c>
      <c r="S14" s="109">
        <f>IF(ISERROR(INDEX(DB_Distance,MATCH('Everyday Calc'!AI32,Col_Distance,),MATCH('Everyday Calc'!AJ32,Row_Distance,))),0,INDEX(DB_Distance,MATCH('Everyday Calc'!AI32,Col_Distance,),MATCH('Everyday Calc'!AJ32,Row_Distance,)))</f>
        <v>0</v>
      </c>
      <c r="T14" s="109">
        <f>IF(ISERROR(INDEX(DB_Distance,MATCH('Everyday Calc'!AK32,Col_Distance,),MATCH('Everyday Calc'!AL32,Row_Distance,))),0,INDEX(DB_Distance,MATCH('Everyday Calc'!AK32,Col_Distance,),MATCH('Everyday Calc'!AL32,Row_Distance,)))</f>
        <v>0</v>
      </c>
      <c r="U14" s="109">
        <f>IF(ISERROR(INDEX(DB_Distance,MATCH('Everyday Calc'!AM32,Col_Distance,),MATCH('Everyday Calc'!AN32,Row_Distance,))),0,INDEX(DB_Distance,MATCH('Everyday Calc'!AM32,Col_Distance,),MATCH('Everyday Calc'!AN32,Row_Distance,)))</f>
        <v>0</v>
      </c>
      <c r="V14" s="109">
        <f>IF(ISERROR(INDEX(DB_Distance,MATCH('Everyday Calc'!AO32,Col_Distance,),MATCH('Everyday Calc'!AP32,Row_Distance,))),0,INDEX(DB_Distance,MATCH('Everyday Calc'!AO32,Col_Distance,),MATCH('Everyday Calc'!AP32,Row_Distance,)))</f>
        <v>0</v>
      </c>
      <c r="W14" s="109">
        <f>IF(ISERROR(INDEX(DB_Distance,MATCH('Everyday Calc'!AQ32,Col_Distance,),MATCH('Everyday Calc'!AR32,Row_Distance,))),0,INDEX(DB_Distance,MATCH('Everyday Calc'!AQ32,Col_Distance,),MATCH('Everyday Calc'!AR32,Row_Distance,)))</f>
        <v>0</v>
      </c>
      <c r="X14" s="109">
        <f>IF(ISERROR(INDEX(DB_Distance,MATCH('Everyday Calc'!AS32,Col_Distance,),MATCH('Everyday Calc'!AT32,Row_Distance,))),0,INDEX(DB_Distance,MATCH('Everyday Calc'!AS32,Col_Distance,),MATCH('Everyday Calc'!AT32,Row_Distance,)))</f>
        <v>0</v>
      </c>
      <c r="Y14" s="109">
        <f>IF(ISERROR(INDEX(DB_Distance,MATCH('Everyday Calc'!AU32,Col_Distance,),MATCH('Everyday Calc'!AV32,Row_Distance,))),0,INDEX(DB_Distance,MATCH('Everyday Calc'!AU32,Col_Distance,),MATCH('Everyday Calc'!AV32,Row_Distance,)))</f>
        <v>0</v>
      </c>
      <c r="Z14" s="109">
        <f>IF(ISERROR(INDEX(DB_Distance,MATCH('Everyday Calc'!AW32,Col_Distance,),MATCH('Everyday Calc'!AX32,Row_Distance,))),0,INDEX(DB_Distance,MATCH('Everyday Calc'!AW32,Col_Distance,),MATCH('Everyday Calc'!AX32,Row_Distance,)))</f>
        <v>0</v>
      </c>
      <c r="AA14" s="109">
        <f>IF(ISERROR(INDEX(DB_Distance,MATCH('Everyday Calc'!AY32,Col_Distance,),MATCH('Everyday Calc'!AZ32,Row_Distance,))),0,INDEX(DB_Distance,MATCH('Everyday Calc'!AY32,Col_Distance,),MATCH('Everyday Calc'!AZ32,Row_Distance,)))</f>
        <v>0</v>
      </c>
      <c r="AB14" s="109">
        <f>IF(ISERROR(INDEX(DB_Distance,MATCH('Everyday Calc'!BA32,Col_Distance,),MATCH('Everyday Calc'!BB32,Row_Distance,))),0,INDEX(DB_Distance,MATCH('Everyday Calc'!BA32,Col_Distance,),MATCH('Everyday Calc'!BB32,Row_Distance,)))</f>
        <v>0</v>
      </c>
      <c r="AC14" s="109">
        <f>IF(ISERROR(INDEX(DB_Distance,MATCH('Everyday Calc'!BC32,Col_Distance,),MATCH('Everyday Calc'!BD32,Row_Distance,))),0,INDEX(DB_Distance,MATCH('Everyday Calc'!BC32,Col_Distance,),MATCH('Everyday Calc'!BD32,Row_Distance,)))</f>
        <v>0</v>
      </c>
      <c r="AD14" s="109">
        <f>IF(ISERROR(INDEX(DB_Distance,MATCH('Everyday Calc'!BE32,Col_Distance,),MATCH('Everyday Calc'!BF32,Row_Distance,))),0,INDEX(DB_Distance,MATCH('Everyday Calc'!BE32,Col_Distance,),MATCH('Everyday Calc'!BF32,Row_Distance,)))</f>
        <v>0</v>
      </c>
      <c r="AE14" s="109">
        <f>IF(ISERROR(INDEX(DB_Distance,MATCH('Everyday Calc'!BG32,Col_Distance,),MATCH('Everyday Calc'!BH32,Row_Distance,))),0,INDEX(DB_Distance,MATCH('Everyday Calc'!BG32,Col_Distance,),MATCH('Everyday Calc'!BH32,Row_Distance,)))</f>
        <v>0</v>
      </c>
      <c r="AF14" s="109">
        <f>IF(ISERROR(INDEX(DB_Distance,MATCH('Everyday Calc'!BI32,Col_Distance,),MATCH('Everyday Calc'!BJ32,Row_Distance,))),0,INDEX(DB_Distance,MATCH('Everyday Calc'!BI32,Col_Distance,),MATCH('Everyday Calc'!BJ32,Row_Distance,)))</f>
        <v>0</v>
      </c>
      <c r="AG14" s="103">
        <f>IF(ISERROR(INDEX(DB_Distance,MATCH('Everyday Calc'!BK32,Col_Distance,),MATCH('Everyday Calc'!BL32,Row_Distance,))),0,INDEX(DB_Distance,MATCH('Everyday Calc'!BK32,Col_Distance,),MATCH('Everyday Calc'!BL32,Row_Distance,)))</f>
        <v>0</v>
      </c>
      <c r="AH14" s="232" t="b">
        <f>ISBLANK('Everyday Mileage Report'!AH33)</f>
        <v>1</v>
      </c>
      <c r="AI14" s="247">
        <f>IF(AH14=FALSE,1,0)</f>
        <v>0</v>
      </c>
      <c r="AJ14" s="247">
        <f>IF(OR(LEFT('Everyday Mileage Report'!AH33,2)="15",LEFT('Everyday Mileage Report'!AH33,2)="25",LEFT('Everyday Mileage Report'!AH33,2)="35"),1,0)</f>
        <v>0</v>
      </c>
      <c r="AK14" s="249">
        <f>AI14+AJ14</f>
        <v>0</v>
      </c>
    </row>
    <row r="15" spans="2:37" ht="18.95" customHeight="1">
      <c r="B15" s="108" t="s">
        <v>168</v>
      </c>
      <c r="C15" s="109">
        <f>IF(ISERROR(INDEX(DB_Distance,MATCH('Everyday Calc'!C33,Col_Distance,),MATCH('Everyday Calc'!D33,Row_Distance,))),0,INDEX(DB_Distance,MATCH('Everyday Calc'!C33,Col_Distance,),MATCH('Everyday Calc'!D33,Row_Distance,)))</f>
        <v>0</v>
      </c>
      <c r="D15" s="109">
        <f>IF(ISERROR(INDEX(DB_Distance,MATCH('Everyday Calc'!E33,Col_Distance,),MATCH('Everyday Calc'!F33,Row_Distance,))),0,INDEX(DB_Distance,MATCH('Everyday Calc'!E33,Col_Distance,),MATCH('Everyday Calc'!F33,Row_Distance,)))</f>
        <v>0</v>
      </c>
      <c r="E15" s="109">
        <f>IF(ISERROR(INDEX(DB_Distance,MATCH('Everyday Calc'!G33,Col_Distance,),MATCH('Everyday Calc'!H33,Row_Distance,))),0,INDEX(DB_Distance,MATCH('Everyday Calc'!G33,Col_Distance,),MATCH('Everyday Calc'!H33,Row_Distance,)))</f>
        <v>0</v>
      </c>
      <c r="F15" s="109">
        <f>IF(ISERROR(INDEX(DB_Distance,MATCH('Everyday Calc'!I33,Col_Distance,),MATCH('Everyday Calc'!J33,Row_Distance,))),0,INDEX(DB_Distance,MATCH('Everyday Calc'!I33,Col_Distance,),MATCH('Everyday Calc'!J33,Row_Distance,)))</f>
        <v>0</v>
      </c>
      <c r="G15" s="109">
        <f>IF(ISERROR(INDEX(DB_Distance,MATCH('Everyday Calc'!K33,Col_Distance,),MATCH('Everyday Calc'!L33,Row_Distance,))),0,INDEX(DB_Distance,MATCH('Everyday Calc'!K33,Col_Distance,),MATCH('Everyday Calc'!L33,Row_Distance,)))</f>
        <v>0</v>
      </c>
      <c r="H15" s="109">
        <f>IF(ISERROR(INDEX(DB_Distance,MATCH('Everyday Calc'!M33,Col_Distance,),MATCH('Everyday Calc'!N33,Row_Distance,))),0,INDEX(DB_Distance,MATCH('Everyday Calc'!M33,Col_Distance,),MATCH('Everyday Calc'!N33,Row_Distance,)))</f>
        <v>0</v>
      </c>
      <c r="I15" s="109">
        <f>IF(ISERROR(INDEX(DB_Distance,MATCH('Everyday Calc'!O33,Col_Distance,),MATCH('Everyday Calc'!P33,Row_Distance,))),0,INDEX(DB_Distance,MATCH('Everyday Calc'!O33,Col_Distance,),MATCH('Everyday Calc'!P33,Row_Distance,)))</f>
        <v>0</v>
      </c>
      <c r="J15" s="109">
        <f>IF(ISERROR(INDEX(DB_Distance,MATCH('Everyday Calc'!Q33,Col_Distance,),MATCH('Everyday Calc'!R33,Row_Distance,))),0,INDEX(DB_Distance,MATCH('Everyday Calc'!Q33,Col_Distance,),MATCH('Everyday Calc'!R33,Row_Distance,)))</f>
        <v>0</v>
      </c>
      <c r="K15" s="109">
        <f>IF(ISERROR(INDEX(DB_Distance,MATCH('Everyday Calc'!S33,Col_Distance,),MATCH('Everyday Calc'!T33,Row_Distance,))),0,INDEX(DB_Distance,MATCH('Everyday Calc'!S33,Col_Distance,),MATCH('Everyday Calc'!T33,Row_Distance,)))</f>
        <v>0</v>
      </c>
      <c r="L15" s="109">
        <f>IF(ISERROR(INDEX(DB_Distance,MATCH('Everyday Calc'!U33,Col_Distance,),MATCH('Everyday Calc'!V33,Row_Distance,))),0,INDEX(DB_Distance,MATCH('Everyday Calc'!U33,Col_Distance,),MATCH('Everyday Calc'!V33,Row_Distance,)))</f>
        <v>0</v>
      </c>
      <c r="M15" s="109">
        <f>IF(ISERROR(INDEX(DB_Distance,MATCH('Everyday Calc'!W33,Col_Distance,),MATCH('Everyday Calc'!X33,Row_Distance,))),0,INDEX(DB_Distance,MATCH('Everyday Calc'!W33,Col_Distance,),MATCH('Everyday Calc'!X33,Row_Distance,)))</f>
        <v>0</v>
      </c>
      <c r="N15" s="109">
        <f>IF(ISERROR(INDEX(DB_Distance,MATCH('Everyday Calc'!Y33,Col_Distance,),MATCH('Everyday Calc'!Z33,Row_Distance,))),0,INDEX(DB_Distance,MATCH('Everyday Calc'!Y33,Col_Distance,),MATCH('Everyday Calc'!Z33,Row_Distance,)))</f>
        <v>0</v>
      </c>
      <c r="O15" s="109">
        <f>IF(ISERROR(INDEX(DB_Distance,MATCH('Everyday Calc'!AA33,Col_Distance,),MATCH('Everyday Calc'!AB33,Row_Distance,))),0,INDEX(DB_Distance,MATCH('Everyday Calc'!AA33,Col_Distance,),MATCH('Everyday Calc'!AB33,Row_Distance,)))</f>
        <v>0</v>
      </c>
      <c r="P15" s="109">
        <f>IF(ISERROR(INDEX(DB_Distance,MATCH('Everyday Calc'!AC33,Col_Distance,),MATCH('Everyday Calc'!AD33,Row_Distance,))),0,INDEX(DB_Distance,MATCH('Everyday Calc'!AC33,Col_Distance,),MATCH('Everyday Calc'!AD33,Row_Distance,)))</f>
        <v>0</v>
      </c>
      <c r="Q15" s="109">
        <f>IF(ISERROR(INDEX(DB_Distance,MATCH('Everyday Calc'!AE33,Col_Distance,),MATCH('Everyday Calc'!AF33,Row_Distance,))),0,INDEX(DB_Distance,MATCH('Everyday Calc'!AE33,Col_Distance,),MATCH('Everyday Calc'!AF33,Row_Distance,)))</f>
        <v>0</v>
      </c>
      <c r="R15" s="109">
        <f>IF(ISERROR(INDEX(DB_Distance,MATCH('Everyday Calc'!AG33,Col_Distance,),MATCH('Everyday Calc'!AH33,Row_Distance,))),0,INDEX(DB_Distance,MATCH('Everyday Calc'!AG33,Col_Distance,),MATCH('Everyday Calc'!AH33,Row_Distance,)))</f>
        <v>0</v>
      </c>
      <c r="S15" s="109">
        <f>IF(ISERROR(INDEX(DB_Distance,MATCH('Everyday Calc'!AI33,Col_Distance,),MATCH('Everyday Calc'!AJ33,Row_Distance,))),0,INDEX(DB_Distance,MATCH('Everyday Calc'!AI33,Col_Distance,),MATCH('Everyday Calc'!AJ33,Row_Distance,)))</f>
        <v>0</v>
      </c>
      <c r="T15" s="109">
        <f>IF(ISERROR(INDEX(DB_Distance,MATCH('Everyday Calc'!AK33,Col_Distance,),MATCH('Everyday Calc'!AL33,Row_Distance,))),0,INDEX(DB_Distance,MATCH('Everyday Calc'!AK33,Col_Distance,),MATCH('Everyday Calc'!AL33,Row_Distance,)))</f>
        <v>0</v>
      </c>
      <c r="U15" s="109">
        <f>IF(ISERROR(INDEX(DB_Distance,MATCH('Everyday Calc'!AM33,Col_Distance,),MATCH('Everyday Calc'!AN33,Row_Distance,))),0,INDEX(DB_Distance,MATCH('Everyday Calc'!AM33,Col_Distance,),MATCH('Everyday Calc'!AN33,Row_Distance,)))</f>
        <v>0</v>
      </c>
      <c r="V15" s="109">
        <f>IF(ISERROR(INDEX(DB_Distance,MATCH('Everyday Calc'!AO33,Col_Distance,),MATCH('Everyday Calc'!AP33,Row_Distance,))),0,INDEX(DB_Distance,MATCH('Everyday Calc'!AO33,Col_Distance,),MATCH('Everyday Calc'!AP33,Row_Distance,)))</f>
        <v>0</v>
      </c>
      <c r="W15" s="109">
        <f>IF(ISERROR(INDEX(DB_Distance,MATCH('Everyday Calc'!AQ33,Col_Distance,),MATCH('Everyday Calc'!AR33,Row_Distance,))),0,INDEX(DB_Distance,MATCH('Everyday Calc'!AQ33,Col_Distance,),MATCH('Everyday Calc'!AR33,Row_Distance,)))</f>
        <v>0</v>
      </c>
      <c r="X15" s="109">
        <f>IF(ISERROR(INDEX(DB_Distance,MATCH('Everyday Calc'!AS33,Col_Distance,),MATCH('Everyday Calc'!AT33,Row_Distance,))),0,INDEX(DB_Distance,MATCH('Everyday Calc'!AS33,Col_Distance,),MATCH('Everyday Calc'!AT33,Row_Distance,)))</f>
        <v>0</v>
      </c>
      <c r="Y15" s="109">
        <f>IF(ISERROR(INDEX(DB_Distance,MATCH('Everyday Calc'!AU33,Col_Distance,),MATCH('Everyday Calc'!AV33,Row_Distance,))),0,INDEX(DB_Distance,MATCH('Everyday Calc'!AU33,Col_Distance,),MATCH('Everyday Calc'!AV33,Row_Distance,)))</f>
        <v>0</v>
      </c>
      <c r="Z15" s="109">
        <f>IF(ISERROR(INDEX(DB_Distance,MATCH('Everyday Calc'!AW33,Col_Distance,),MATCH('Everyday Calc'!AX33,Row_Distance,))),0,INDEX(DB_Distance,MATCH('Everyday Calc'!AW33,Col_Distance,),MATCH('Everyday Calc'!AX33,Row_Distance,)))</f>
        <v>0</v>
      </c>
      <c r="AA15" s="109">
        <f>IF(ISERROR(INDEX(DB_Distance,MATCH('Everyday Calc'!AY33,Col_Distance,),MATCH('Everyday Calc'!AZ33,Row_Distance,))),0,INDEX(DB_Distance,MATCH('Everyday Calc'!AY33,Col_Distance,),MATCH('Everyday Calc'!AZ33,Row_Distance,)))</f>
        <v>0</v>
      </c>
      <c r="AB15" s="109">
        <f>IF(ISERROR(INDEX(DB_Distance,MATCH('Everyday Calc'!BA33,Col_Distance,),MATCH('Everyday Calc'!BB33,Row_Distance,))),0,INDEX(DB_Distance,MATCH('Everyday Calc'!BA33,Col_Distance,),MATCH('Everyday Calc'!BB33,Row_Distance,)))</f>
        <v>0</v>
      </c>
      <c r="AC15" s="109">
        <f>IF(ISERROR(INDEX(DB_Distance,MATCH('Everyday Calc'!BC33,Col_Distance,),MATCH('Everyday Calc'!BD33,Row_Distance,))),0,INDEX(DB_Distance,MATCH('Everyday Calc'!BC33,Col_Distance,),MATCH('Everyday Calc'!BD33,Row_Distance,)))</f>
        <v>0</v>
      </c>
      <c r="AD15" s="109">
        <f>IF(ISERROR(INDEX(DB_Distance,MATCH('Everyday Calc'!BE33,Col_Distance,),MATCH('Everyday Calc'!BF33,Row_Distance,))),0,INDEX(DB_Distance,MATCH('Everyday Calc'!BE33,Col_Distance,),MATCH('Everyday Calc'!BF33,Row_Distance,)))</f>
        <v>0</v>
      </c>
      <c r="AE15" s="109">
        <f>IF(ISERROR(INDEX(DB_Distance,MATCH('Everyday Calc'!BG33,Col_Distance,),MATCH('Everyday Calc'!BH33,Row_Distance,))),0,INDEX(DB_Distance,MATCH('Everyday Calc'!BG33,Col_Distance,),MATCH('Everyday Calc'!BH33,Row_Distance,)))</f>
        <v>0</v>
      </c>
      <c r="AF15" s="109">
        <f>IF(ISERROR(INDEX(DB_Distance,MATCH('Everyday Calc'!BI33,Col_Distance,),MATCH('Everyday Calc'!BJ33,Row_Distance,))),0,INDEX(DB_Distance,MATCH('Everyday Calc'!BI33,Col_Distance,),MATCH('Everyday Calc'!BJ33,Row_Distance,)))</f>
        <v>0</v>
      </c>
      <c r="AG15" s="103">
        <f>IF(ISERROR(INDEX(DB_Distance,MATCH('Everyday Calc'!BK33,Col_Distance,),MATCH('Everyday Calc'!BL33,Row_Distance,))),0,INDEX(DB_Distance,MATCH('Everyday Calc'!BK33,Col_Distance,),MATCH('Everyday Calc'!BL33,Row_Distance,)))</f>
        <v>0</v>
      </c>
      <c r="AH15" s="233" t="b">
        <f>ISBLANK('Everyday Mileage Report'!AH34)</f>
        <v>1</v>
      </c>
      <c r="AI15" s="246">
        <f>IF(AH15=FALSE,1,0)</f>
        <v>0</v>
      </c>
      <c r="AJ15" s="246">
        <f>IF(OR(LEFT('Everyday Mileage Report'!AH34,2)="15",LEFT('Everyday Mileage Report'!AH34,2)="25",LEFT('Everyday Mileage Report'!AH34,2)="35"),1,0)</f>
        <v>0</v>
      </c>
      <c r="AK15" s="234">
        <f>AI15+AJ15</f>
        <v>0</v>
      </c>
    </row>
    <row r="16" spans="2:37" ht="18.95" customHeight="1">
      <c r="B16" s="104"/>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235" t="s">
        <v>50</v>
      </c>
      <c r="AF16" s="236"/>
      <c r="AG16" s="237">
        <f>'Everyday Mileage Report'!AG37*AK18</f>
        <v>0</v>
      </c>
      <c r="AH16" s="233" t="b">
        <f>ISBLANK('Everyday Mileage Report'!AH35)</f>
        <v>1</v>
      </c>
      <c r="AI16" s="246">
        <f>IF(AH16=FALSE,1,0)</f>
        <v>0</v>
      </c>
      <c r="AJ16" s="246">
        <f>IF(OR(LEFT('Everyday Mileage Report'!AH35,2)="15",LEFT('Everyday Mileage Report'!AH35,2)="25",LEFT('Everyday Mileage Report'!AH35,2)="35"),1,0)</f>
        <v>0</v>
      </c>
      <c r="AK16" s="234">
        <f>AI16+AJ16</f>
        <v>0</v>
      </c>
    </row>
    <row r="17" spans="2:64" ht="18.95" customHeight="1">
      <c r="B17" s="104"/>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238" t="s">
        <v>63</v>
      </c>
      <c r="AF17" s="239"/>
      <c r="AG17" s="240">
        <f>SUM('Everyday Mileage Report'!E31:AI31)*AK18</f>
        <v>0</v>
      </c>
      <c r="AH17" s="233" t="b">
        <f>ISBLANK('Everyday Mileage Report'!AH36)</f>
        <v>1</v>
      </c>
      <c r="AI17" s="246">
        <f>IF(AH17=FALSE,1,0)</f>
        <v>0</v>
      </c>
      <c r="AJ17" s="246">
        <f>IF(OR(LEFT('Everyday Mileage Report'!AH36,2)="15",LEFT('Everyday Mileage Report'!AH36,2)="25",LEFT('Everyday Mileage Report'!AH36,2)="35"),1,0)</f>
        <v>0</v>
      </c>
      <c r="AK17" s="234">
        <f>AI17+AJ17</f>
        <v>0</v>
      </c>
    </row>
    <row r="18" spans="2:64" ht="18.95" customHeight="1" thickBot="1">
      <c r="B18" s="110" t="s">
        <v>361</v>
      </c>
      <c r="C18" s="111"/>
      <c r="D18" s="112"/>
      <c r="E18" s="112"/>
      <c r="F18" s="112"/>
      <c r="G18" s="112"/>
      <c r="H18" s="112"/>
      <c r="I18" s="112"/>
      <c r="J18" s="112"/>
      <c r="K18" s="105"/>
      <c r="L18" s="105"/>
      <c r="M18" s="105"/>
      <c r="N18" s="105"/>
      <c r="O18" s="105"/>
      <c r="P18" s="105"/>
      <c r="Q18" s="105"/>
      <c r="R18" s="105"/>
      <c r="S18" s="105"/>
      <c r="T18" s="105"/>
      <c r="U18" s="105"/>
      <c r="V18" s="105"/>
      <c r="W18" s="105"/>
      <c r="X18" s="105"/>
      <c r="Y18" s="105"/>
      <c r="Z18" s="105"/>
      <c r="AA18" s="105"/>
      <c r="AB18" s="105"/>
      <c r="AC18" s="105"/>
      <c r="AD18" s="105"/>
      <c r="AE18" s="241" t="s">
        <v>61</v>
      </c>
      <c r="AF18" s="242"/>
      <c r="AG18" s="243">
        <f>SUM(Total_AllDays)*AK18</f>
        <v>0</v>
      </c>
      <c r="AH18" s="245"/>
      <c r="AI18" s="248">
        <f>SUM(AI14:AI17)</f>
        <v>0</v>
      </c>
      <c r="AJ18" s="248">
        <f>SUM(AJ14:AJ17)</f>
        <v>0</v>
      </c>
      <c r="AK18" s="244">
        <f>IF(OR(AI18=0,(SUM(AK14:AK17)&lt;&gt;(AI18*2))),0,1)</f>
        <v>0</v>
      </c>
    </row>
    <row r="19" spans="2:64" ht="18.95" customHeight="1" thickTop="1">
      <c r="B19" s="124"/>
      <c r="C19" s="113" t="s">
        <v>171</v>
      </c>
      <c r="D19" s="114"/>
      <c r="E19" s="115" t="s">
        <v>172</v>
      </c>
      <c r="F19" s="116"/>
      <c r="G19" s="113" t="s">
        <v>173</v>
      </c>
      <c r="H19" s="114"/>
      <c r="I19" s="115" t="s">
        <v>174</v>
      </c>
      <c r="J19" s="116"/>
      <c r="K19" s="113" t="s">
        <v>175</v>
      </c>
      <c r="L19" s="114"/>
      <c r="M19" s="115" t="s">
        <v>176</v>
      </c>
      <c r="N19" s="116"/>
      <c r="O19" s="113" t="s">
        <v>177</v>
      </c>
      <c r="P19" s="114"/>
      <c r="Q19" s="115" t="s">
        <v>178</v>
      </c>
      <c r="R19" s="116"/>
      <c r="S19" s="113" t="s">
        <v>179</v>
      </c>
      <c r="T19" s="114"/>
      <c r="U19" s="115" t="s">
        <v>180</v>
      </c>
      <c r="V19" s="116"/>
      <c r="W19" s="113" t="s">
        <v>181</v>
      </c>
      <c r="X19" s="114"/>
      <c r="Y19" s="115" t="s">
        <v>182</v>
      </c>
      <c r="Z19" s="116"/>
      <c r="AA19" s="113" t="s">
        <v>183</v>
      </c>
      <c r="AB19" s="114"/>
      <c r="AC19" s="115" t="s">
        <v>184</v>
      </c>
      <c r="AD19" s="116"/>
      <c r="AE19" s="113" t="s">
        <v>185</v>
      </c>
      <c r="AF19" s="114"/>
      <c r="AG19" s="115" t="s">
        <v>186</v>
      </c>
      <c r="AH19" s="116"/>
      <c r="AI19" s="113" t="s">
        <v>187</v>
      </c>
      <c r="AJ19" s="114"/>
      <c r="AK19" s="115" t="s">
        <v>188</v>
      </c>
      <c r="AL19" s="116"/>
      <c r="AM19" s="113" t="s">
        <v>189</v>
      </c>
      <c r="AN19" s="114"/>
      <c r="AO19" s="115" t="s">
        <v>190</v>
      </c>
      <c r="AP19" s="116"/>
      <c r="AQ19" s="113" t="s">
        <v>191</v>
      </c>
      <c r="AR19" s="114"/>
      <c r="AS19" s="115" t="s">
        <v>192</v>
      </c>
      <c r="AT19" s="116"/>
      <c r="AU19" s="113" t="s">
        <v>193</v>
      </c>
      <c r="AV19" s="114"/>
      <c r="AW19" s="115" t="s">
        <v>194</v>
      </c>
      <c r="AX19" s="116"/>
      <c r="AY19" s="113" t="s">
        <v>195</v>
      </c>
      <c r="AZ19" s="114"/>
      <c r="BA19" s="115" t="s">
        <v>196</v>
      </c>
      <c r="BB19" s="116"/>
      <c r="BC19" s="113" t="s">
        <v>197</v>
      </c>
      <c r="BD19" s="114"/>
      <c r="BE19" s="115" t="s">
        <v>198</v>
      </c>
      <c r="BF19" s="116"/>
      <c r="BG19" s="113" t="s">
        <v>199</v>
      </c>
      <c r="BH19" s="114"/>
      <c r="BI19" s="115" t="s">
        <v>200</v>
      </c>
      <c r="BJ19" s="116"/>
      <c r="BK19" s="113" t="s">
        <v>201</v>
      </c>
      <c r="BL19" s="117"/>
    </row>
    <row r="20" spans="2:64" ht="18.95" customHeight="1">
      <c r="B20" s="125"/>
      <c r="C20" s="118" t="s">
        <v>169</v>
      </c>
      <c r="D20" s="118" t="s">
        <v>170</v>
      </c>
      <c r="E20" s="118" t="s">
        <v>169</v>
      </c>
      <c r="F20" s="118" t="s">
        <v>170</v>
      </c>
      <c r="G20" s="118" t="s">
        <v>169</v>
      </c>
      <c r="H20" s="118" t="s">
        <v>170</v>
      </c>
      <c r="I20" s="118" t="s">
        <v>169</v>
      </c>
      <c r="J20" s="118" t="s">
        <v>170</v>
      </c>
      <c r="K20" s="118" t="s">
        <v>169</v>
      </c>
      <c r="L20" s="118" t="s">
        <v>170</v>
      </c>
      <c r="M20" s="118" t="s">
        <v>169</v>
      </c>
      <c r="N20" s="118" t="s">
        <v>170</v>
      </c>
      <c r="O20" s="118" t="s">
        <v>169</v>
      </c>
      <c r="P20" s="118" t="s">
        <v>170</v>
      </c>
      <c r="Q20" s="118" t="s">
        <v>169</v>
      </c>
      <c r="R20" s="118" t="s">
        <v>170</v>
      </c>
      <c r="S20" s="118" t="s">
        <v>169</v>
      </c>
      <c r="T20" s="118" t="s">
        <v>170</v>
      </c>
      <c r="U20" s="118" t="s">
        <v>169</v>
      </c>
      <c r="V20" s="118" t="s">
        <v>170</v>
      </c>
      <c r="W20" s="118" t="s">
        <v>169</v>
      </c>
      <c r="X20" s="118" t="s">
        <v>170</v>
      </c>
      <c r="Y20" s="118" t="s">
        <v>169</v>
      </c>
      <c r="Z20" s="118" t="s">
        <v>170</v>
      </c>
      <c r="AA20" s="118" t="s">
        <v>169</v>
      </c>
      <c r="AB20" s="118" t="s">
        <v>170</v>
      </c>
      <c r="AC20" s="118" t="s">
        <v>169</v>
      </c>
      <c r="AD20" s="118" t="s">
        <v>170</v>
      </c>
      <c r="AE20" s="118" t="s">
        <v>169</v>
      </c>
      <c r="AF20" s="118" t="s">
        <v>170</v>
      </c>
      <c r="AG20" s="118" t="s">
        <v>169</v>
      </c>
      <c r="AH20" s="118" t="s">
        <v>170</v>
      </c>
      <c r="AI20" s="118" t="s">
        <v>169</v>
      </c>
      <c r="AJ20" s="118" t="s">
        <v>170</v>
      </c>
      <c r="AK20" s="118" t="s">
        <v>169</v>
      </c>
      <c r="AL20" s="118" t="s">
        <v>170</v>
      </c>
      <c r="AM20" s="118" t="s">
        <v>169</v>
      </c>
      <c r="AN20" s="118" t="s">
        <v>170</v>
      </c>
      <c r="AO20" s="118" t="s">
        <v>169</v>
      </c>
      <c r="AP20" s="118" t="s">
        <v>170</v>
      </c>
      <c r="AQ20" s="118" t="s">
        <v>169</v>
      </c>
      <c r="AR20" s="118" t="s">
        <v>170</v>
      </c>
      <c r="AS20" s="118" t="s">
        <v>169</v>
      </c>
      <c r="AT20" s="118" t="s">
        <v>170</v>
      </c>
      <c r="AU20" s="118" t="s">
        <v>169</v>
      </c>
      <c r="AV20" s="118" t="s">
        <v>170</v>
      </c>
      <c r="AW20" s="118" t="s">
        <v>169</v>
      </c>
      <c r="AX20" s="118" t="s">
        <v>170</v>
      </c>
      <c r="AY20" s="118" t="s">
        <v>169</v>
      </c>
      <c r="AZ20" s="118" t="s">
        <v>170</v>
      </c>
      <c r="BA20" s="118" t="s">
        <v>169</v>
      </c>
      <c r="BB20" s="118" t="s">
        <v>170</v>
      </c>
      <c r="BC20" s="118" t="s">
        <v>169</v>
      </c>
      <c r="BD20" s="118" t="s">
        <v>170</v>
      </c>
      <c r="BE20" s="118" t="s">
        <v>169</v>
      </c>
      <c r="BF20" s="118" t="s">
        <v>170</v>
      </c>
      <c r="BG20" s="118" t="s">
        <v>169</v>
      </c>
      <c r="BH20" s="118" t="s">
        <v>170</v>
      </c>
      <c r="BI20" s="118" t="s">
        <v>169</v>
      </c>
      <c r="BJ20" s="118" t="s">
        <v>170</v>
      </c>
      <c r="BK20" s="118" t="s">
        <v>169</v>
      </c>
      <c r="BL20" s="119" t="s">
        <v>170</v>
      </c>
    </row>
    <row r="21" spans="2:64" ht="18.95" customHeight="1">
      <c r="B21" s="126" t="s">
        <v>30</v>
      </c>
      <c r="C21" s="120">
        <f>'Everyday Mileage Report'!$E5</f>
        <v>0</v>
      </c>
      <c r="D21" s="120">
        <f>'Everyday Mileage Report'!$E6</f>
        <v>0</v>
      </c>
      <c r="E21" s="120">
        <f>'Everyday Mileage Report'!$F5</f>
        <v>0</v>
      </c>
      <c r="F21" s="120">
        <f>'Everyday Mileage Report'!$F6</f>
        <v>0</v>
      </c>
      <c r="G21" s="120">
        <f>'Everyday Mileage Report'!$G5</f>
        <v>0</v>
      </c>
      <c r="H21" s="120">
        <f>'Everyday Mileage Report'!$G6</f>
        <v>0</v>
      </c>
      <c r="I21" s="120">
        <f>'Everyday Mileage Report'!$H5</f>
        <v>0</v>
      </c>
      <c r="J21" s="120">
        <f>'Everyday Mileage Report'!$H6</f>
        <v>0</v>
      </c>
      <c r="K21" s="120">
        <f>'Everyday Mileage Report'!$I5</f>
        <v>0</v>
      </c>
      <c r="L21" s="120">
        <f>'Everyday Mileage Report'!$I6</f>
        <v>0</v>
      </c>
      <c r="M21" s="120">
        <f>'Everyday Mileage Report'!$J5</f>
        <v>0</v>
      </c>
      <c r="N21" s="120">
        <f>'Everyday Mileage Report'!$J6</f>
        <v>0</v>
      </c>
      <c r="O21" s="120">
        <f>'Everyday Mileage Report'!$K5</f>
        <v>0</v>
      </c>
      <c r="P21" s="120">
        <f>'Everyday Mileage Report'!$K6</f>
        <v>0</v>
      </c>
      <c r="Q21" s="120">
        <f>'Everyday Mileage Report'!$L5</f>
        <v>0</v>
      </c>
      <c r="R21" s="120">
        <f>'Everyday Mileage Report'!$L6</f>
        <v>0</v>
      </c>
      <c r="S21" s="120">
        <f>'Everyday Mileage Report'!$M5</f>
        <v>0</v>
      </c>
      <c r="T21" s="120">
        <f>'Everyday Mileage Report'!$M6</f>
        <v>0</v>
      </c>
      <c r="U21" s="120">
        <f>'Everyday Mileage Report'!$N5</f>
        <v>0</v>
      </c>
      <c r="V21" s="120">
        <f>'Everyday Mileage Report'!$N6</f>
        <v>0</v>
      </c>
      <c r="W21" s="120">
        <f>'Everyday Mileage Report'!$O5</f>
        <v>0</v>
      </c>
      <c r="X21" s="120">
        <f>'Everyday Mileage Report'!$O6</f>
        <v>0</v>
      </c>
      <c r="Y21" s="120">
        <f>'Everyday Mileage Report'!$P5</f>
        <v>0</v>
      </c>
      <c r="Z21" s="120">
        <f>'Everyday Mileage Report'!$P6</f>
        <v>0</v>
      </c>
      <c r="AA21" s="120">
        <f>'Everyday Mileage Report'!$Q5</f>
        <v>0</v>
      </c>
      <c r="AB21" s="120">
        <f>'Everyday Mileage Report'!$Q6</f>
        <v>0</v>
      </c>
      <c r="AC21" s="120">
        <f>'Everyday Mileage Report'!$R5</f>
        <v>0</v>
      </c>
      <c r="AD21" s="120">
        <f>'Everyday Mileage Report'!$R6</f>
        <v>0</v>
      </c>
      <c r="AE21" s="120">
        <f>'Everyday Mileage Report'!$S5</f>
        <v>0</v>
      </c>
      <c r="AF21" s="120">
        <f>'Everyday Mileage Report'!$S6</f>
        <v>0</v>
      </c>
      <c r="AG21" s="120">
        <f>'Everyday Mileage Report'!$T5</f>
        <v>0</v>
      </c>
      <c r="AH21" s="120">
        <f>'Everyday Mileage Report'!$T6</f>
        <v>0</v>
      </c>
      <c r="AI21" s="120">
        <f>'Everyday Mileage Report'!$U5</f>
        <v>0</v>
      </c>
      <c r="AJ21" s="120">
        <f>'Everyday Mileage Report'!$U6</f>
        <v>0</v>
      </c>
      <c r="AK21" s="120">
        <f>'Everyday Mileage Report'!$V5</f>
        <v>0</v>
      </c>
      <c r="AL21" s="120">
        <f>'Everyday Mileage Report'!$V6</f>
        <v>0</v>
      </c>
      <c r="AM21" s="120">
        <f>'Everyday Mileage Report'!$W5</f>
        <v>0</v>
      </c>
      <c r="AN21" s="120">
        <f>'Everyday Mileage Report'!$W6</f>
        <v>0</v>
      </c>
      <c r="AO21" s="120">
        <f>'Everyday Mileage Report'!$X5</f>
        <v>0</v>
      </c>
      <c r="AP21" s="120">
        <f>'Everyday Mileage Report'!$X6</f>
        <v>0</v>
      </c>
      <c r="AQ21" s="120">
        <f>'Everyday Mileage Report'!$Y5</f>
        <v>0</v>
      </c>
      <c r="AR21" s="120">
        <f>'Everyday Mileage Report'!$Y6</f>
        <v>0</v>
      </c>
      <c r="AS21" s="120">
        <f>'Everyday Mileage Report'!$Z5</f>
        <v>0</v>
      </c>
      <c r="AT21" s="120">
        <f>'Everyday Mileage Report'!$Z6</f>
        <v>0</v>
      </c>
      <c r="AU21" s="120">
        <f>'Everyday Mileage Report'!$AA5</f>
        <v>0</v>
      </c>
      <c r="AV21" s="120">
        <f>'Everyday Mileage Report'!$AA6</f>
        <v>0</v>
      </c>
      <c r="AW21" s="120">
        <f>'Everyday Mileage Report'!$AB5</f>
        <v>0</v>
      </c>
      <c r="AX21" s="120">
        <f>'Everyday Mileage Report'!$AB6</f>
        <v>0</v>
      </c>
      <c r="AY21" s="120">
        <f>'Everyday Mileage Report'!$AC5</f>
        <v>0</v>
      </c>
      <c r="AZ21" s="120">
        <f>'Everyday Mileage Report'!$AC6</f>
        <v>0</v>
      </c>
      <c r="BA21" s="120">
        <f>'Everyday Mileage Report'!$AD5</f>
        <v>0</v>
      </c>
      <c r="BB21" s="120">
        <f>'Everyday Mileage Report'!$AD6</f>
        <v>0</v>
      </c>
      <c r="BC21" s="120">
        <f>'Everyday Mileage Report'!$AE5</f>
        <v>0</v>
      </c>
      <c r="BD21" s="120">
        <f>'Everyday Mileage Report'!$AE6</f>
        <v>0</v>
      </c>
      <c r="BE21" s="120">
        <f>'Everyday Mileage Report'!$AF5</f>
        <v>0</v>
      </c>
      <c r="BF21" s="120">
        <f>'Everyday Mileage Report'!$AF6</f>
        <v>0</v>
      </c>
      <c r="BG21" s="120">
        <f>'Everyday Mileage Report'!$AG5</f>
        <v>0</v>
      </c>
      <c r="BH21" s="120">
        <f>'Everyday Mileage Report'!$AG6</f>
        <v>0</v>
      </c>
      <c r="BI21" s="120">
        <f>'Everyday Mileage Report'!$AH5</f>
        <v>0</v>
      </c>
      <c r="BJ21" s="120">
        <f>'Everyday Mileage Report'!$AH6</f>
        <v>0</v>
      </c>
      <c r="BK21" s="120">
        <f>'Everyday Mileage Report'!$AI5</f>
        <v>0</v>
      </c>
      <c r="BL21" s="121">
        <f>'Everyday Mileage Report'!$AI6</f>
        <v>0</v>
      </c>
    </row>
    <row r="22" spans="2:64" ht="18.95" customHeight="1">
      <c r="B22" s="126" t="s">
        <v>31</v>
      </c>
      <c r="C22" s="120" t="str">
        <f>'Everyday Mileage Report'!$E7</f>
        <v/>
      </c>
      <c r="D22" s="120">
        <f>'Everyday Mileage Report'!$E8</f>
        <v>0</v>
      </c>
      <c r="E22" s="120" t="str">
        <f>'Everyday Mileage Report'!$F7</f>
        <v/>
      </c>
      <c r="F22" s="120">
        <f>'Everyday Mileage Report'!$F8</f>
        <v>0</v>
      </c>
      <c r="G22" s="120" t="str">
        <f>'Everyday Mileage Report'!$G7</f>
        <v/>
      </c>
      <c r="H22" s="120">
        <f>'Everyday Mileage Report'!$G8</f>
        <v>0</v>
      </c>
      <c r="I22" s="120" t="str">
        <f>'Everyday Mileage Report'!$H7</f>
        <v/>
      </c>
      <c r="J22" s="120">
        <f>'Everyday Mileage Report'!$H8</f>
        <v>0</v>
      </c>
      <c r="K22" s="120" t="str">
        <f>'Everyday Mileage Report'!$I7</f>
        <v/>
      </c>
      <c r="L22" s="120">
        <f>'Everyday Mileage Report'!$I8</f>
        <v>0</v>
      </c>
      <c r="M22" s="120" t="str">
        <f>'Everyday Mileage Report'!$J7</f>
        <v/>
      </c>
      <c r="N22" s="120">
        <f>'Everyday Mileage Report'!$J8</f>
        <v>0</v>
      </c>
      <c r="O22" s="120" t="str">
        <f>'Everyday Mileage Report'!$K7</f>
        <v/>
      </c>
      <c r="P22" s="120">
        <f>'Everyday Mileage Report'!$K8</f>
        <v>0</v>
      </c>
      <c r="Q22" s="120" t="str">
        <f>'Everyday Mileage Report'!$L7</f>
        <v/>
      </c>
      <c r="R22" s="120">
        <f>'Everyday Mileage Report'!$L8</f>
        <v>0</v>
      </c>
      <c r="S22" s="120" t="str">
        <f>'Everyday Mileage Report'!$M7</f>
        <v/>
      </c>
      <c r="T22" s="120">
        <f>'Everyday Mileage Report'!$M8</f>
        <v>0</v>
      </c>
      <c r="U22" s="120" t="str">
        <f>'Everyday Mileage Report'!$N7</f>
        <v/>
      </c>
      <c r="V22" s="120">
        <f>'Everyday Mileage Report'!$N8</f>
        <v>0</v>
      </c>
      <c r="W22" s="120" t="str">
        <f>'Everyday Mileage Report'!$O7</f>
        <v/>
      </c>
      <c r="X22" s="120">
        <f>'Everyday Mileage Report'!$O8</f>
        <v>0</v>
      </c>
      <c r="Y22" s="120" t="str">
        <f>'Everyday Mileage Report'!$P7</f>
        <v/>
      </c>
      <c r="Z22" s="120">
        <f>'Everyday Mileage Report'!$P8</f>
        <v>0</v>
      </c>
      <c r="AA22" s="120" t="str">
        <f>'Everyday Mileage Report'!$Q7</f>
        <v/>
      </c>
      <c r="AB22" s="120">
        <f>'Everyday Mileage Report'!$Q8</f>
        <v>0</v>
      </c>
      <c r="AC22" s="120" t="str">
        <f>'Everyday Mileage Report'!$R7</f>
        <v/>
      </c>
      <c r="AD22" s="120">
        <f>'Everyday Mileage Report'!$R8</f>
        <v>0</v>
      </c>
      <c r="AE22" s="120" t="str">
        <f>'Everyday Mileage Report'!$S7</f>
        <v/>
      </c>
      <c r="AF22" s="120">
        <f>'Everyday Mileage Report'!$S8</f>
        <v>0</v>
      </c>
      <c r="AG22" s="120" t="str">
        <f>'Everyday Mileage Report'!$T7</f>
        <v/>
      </c>
      <c r="AH22" s="120">
        <f>'Everyday Mileage Report'!$T8</f>
        <v>0</v>
      </c>
      <c r="AI22" s="120" t="str">
        <f>'Everyday Mileage Report'!$U7</f>
        <v/>
      </c>
      <c r="AJ22" s="120">
        <f>'Everyday Mileage Report'!$U8</f>
        <v>0</v>
      </c>
      <c r="AK22" s="120" t="str">
        <f>'Everyday Mileage Report'!$V7</f>
        <v/>
      </c>
      <c r="AL22" s="120">
        <f>'Everyday Mileage Report'!$V8</f>
        <v>0</v>
      </c>
      <c r="AM22" s="120" t="str">
        <f>'Everyday Mileage Report'!$W7</f>
        <v/>
      </c>
      <c r="AN22" s="120">
        <f>'Everyday Mileage Report'!$W8</f>
        <v>0</v>
      </c>
      <c r="AO22" s="120" t="str">
        <f>'Everyday Mileage Report'!$X7</f>
        <v/>
      </c>
      <c r="AP22" s="120">
        <f>'Everyday Mileage Report'!$X8</f>
        <v>0</v>
      </c>
      <c r="AQ22" s="120" t="str">
        <f>'Everyday Mileage Report'!$Y7</f>
        <v/>
      </c>
      <c r="AR22" s="120">
        <f>'Everyday Mileage Report'!$Y8</f>
        <v>0</v>
      </c>
      <c r="AS22" s="120" t="str">
        <f>'Everyday Mileage Report'!$Z7</f>
        <v/>
      </c>
      <c r="AT22" s="120">
        <f>'Everyday Mileage Report'!$Z8</f>
        <v>0</v>
      </c>
      <c r="AU22" s="120" t="str">
        <f>'Everyday Mileage Report'!$AA7</f>
        <v/>
      </c>
      <c r="AV22" s="120">
        <f>'Everyday Mileage Report'!$AA8</f>
        <v>0</v>
      </c>
      <c r="AW22" s="120" t="str">
        <f>'Everyday Mileage Report'!$AB7</f>
        <v/>
      </c>
      <c r="AX22" s="120">
        <f>'Everyday Mileage Report'!$AB8</f>
        <v>0</v>
      </c>
      <c r="AY22" s="120" t="str">
        <f>'Everyday Mileage Report'!$AC7</f>
        <v/>
      </c>
      <c r="AZ22" s="120">
        <f>'Everyday Mileage Report'!$AC8</f>
        <v>0</v>
      </c>
      <c r="BA22" s="120" t="str">
        <f>'Everyday Mileage Report'!$AD7</f>
        <v/>
      </c>
      <c r="BB22" s="120">
        <f>'Everyday Mileage Report'!$AD8</f>
        <v>0</v>
      </c>
      <c r="BC22" s="120" t="str">
        <f>'Everyday Mileage Report'!$AE7</f>
        <v/>
      </c>
      <c r="BD22" s="120">
        <f>'Everyday Mileage Report'!$AE8</f>
        <v>0</v>
      </c>
      <c r="BE22" s="120" t="str">
        <f>'Everyday Mileage Report'!$AF7</f>
        <v/>
      </c>
      <c r="BF22" s="120">
        <f>'Everyday Mileage Report'!$AF8</f>
        <v>0</v>
      </c>
      <c r="BG22" s="120" t="str">
        <f>'Everyday Mileage Report'!$AG7</f>
        <v/>
      </c>
      <c r="BH22" s="120">
        <f>'Everyday Mileage Report'!$AG8</f>
        <v>0</v>
      </c>
      <c r="BI22" s="120" t="str">
        <f>'Everyday Mileage Report'!$AH7</f>
        <v/>
      </c>
      <c r="BJ22" s="120">
        <f>'Everyday Mileage Report'!$AH8</f>
        <v>0</v>
      </c>
      <c r="BK22" s="120" t="str">
        <f>'Everyday Mileage Report'!$AI7</f>
        <v/>
      </c>
      <c r="BL22" s="121">
        <f>'Everyday Mileage Report'!$AI8</f>
        <v>0</v>
      </c>
    </row>
    <row r="23" spans="2:64" ht="18.95" customHeight="1">
      <c r="B23" s="126" t="s">
        <v>32</v>
      </c>
      <c r="C23" s="120" t="str">
        <f>'Everyday Mileage Report'!$E9</f>
        <v/>
      </c>
      <c r="D23" s="120">
        <f>'Everyday Mileage Report'!$E10</f>
        <v>0</v>
      </c>
      <c r="E23" s="120" t="str">
        <f>'Everyday Mileage Report'!$F9</f>
        <v/>
      </c>
      <c r="F23" s="120">
        <f>'Everyday Mileage Report'!$F10</f>
        <v>0</v>
      </c>
      <c r="G23" s="120" t="str">
        <f>'Everyday Mileage Report'!$G9</f>
        <v/>
      </c>
      <c r="H23" s="120">
        <f>'Everyday Mileage Report'!$G10</f>
        <v>0</v>
      </c>
      <c r="I23" s="120" t="str">
        <f>'Everyday Mileage Report'!$H9</f>
        <v/>
      </c>
      <c r="J23" s="120">
        <f>'Everyday Mileage Report'!$H10</f>
        <v>0</v>
      </c>
      <c r="K23" s="120" t="str">
        <f>'Everyday Mileage Report'!$I9</f>
        <v/>
      </c>
      <c r="L23" s="120">
        <f>'Everyday Mileage Report'!$I10</f>
        <v>0</v>
      </c>
      <c r="M23" s="120" t="str">
        <f>'Everyday Mileage Report'!$J9</f>
        <v/>
      </c>
      <c r="N23" s="120">
        <f>'Everyday Mileage Report'!$J10</f>
        <v>0</v>
      </c>
      <c r="O23" s="120" t="str">
        <f>'Everyday Mileage Report'!$K9</f>
        <v/>
      </c>
      <c r="P23" s="120">
        <f>'Everyday Mileage Report'!$K10</f>
        <v>0</v>
      </c>
      <c r="Q23" s="120" t="str">
        <f>'Everyday Mileage Report'!$L9</f>
        <v/>
      </c>
      <c r="R23" s="120">
        <f>'Everyday Mileage Report'!$L10</f>
        <v>0</v>
      </c>
      <c r="S23" s="120" t="str">
        <f>'Everyday Mileage Report'!$M9</f>
        <v/>
      </c>
      <c r="T23" s="120">
        <f>'Everyday Mileage Report'!$M10</f>
        <v>0</v>
      </c>
      <c r="U23" s="120" t="str">
        <f>'Everyday Mileage Report'!$N9</f>
        <v/>
      </c>
      <c r="V23" s="120">
        <f>'Everyday Mileage Report'!$N10</f>
        <v>0</v>
      </c>
      <c r="W23" s="120" t="str">
        <f>'Everyday Mileage Report'!$O9</f>
        <v/>
      </c>
      <c r="X23" s="120">
        <f>'Everyday Mileage Report'!$O10</f>
        <v>0</v>
      </c>
      <c r="Y23" s="120" t="str">
        <f>'Everyday Mileage Report'!$P9</f>
        <v/>
      </c>
      <c r="Z23" s="120">
        <f>'Everyday Mileage Report'!$P10</f>
        <v>0</v>
      </c>
      <c r="AA23" s="120" t="str">
        <f>'Everyday Mileage Report'!$Q9</f>
        <v/>
      </c>
      <c r="AB23" s="120">
        <f>'Everyday Mileage Report'!$Q10</f>
        <v>0</v>
      </c>
      <c r="AC23" s="120" t="str">
        <f>'Everyday Mileage Report'!$R9</f>
        <v/>
      </c>
      <c r="AD23" s="120">
        <f>'Everyday Mileage Report'!$R10</f>
        <v>0</v>
      </c>
      <c r="AE23" s="120" t="str">
        <f>'Everyday Mileage Report'!$S9</f>
        <v/>
      </c>
      <c r="AF23" s="120">
        <f>'Everyday Mileage Report'!$S10</f>
        <v>0</v>
      </c>
      <c r="AG23" s="120" t="str">
        <f>'Everyday Mileage Report'!$T9</f>
        <v/>
      </c>
      <c r="AH23" s="120">
        <f>'Everyday Mileage Report'!$T10</f>
        <v>0</v>
      </c>
      <c r="AI23" s="120" t="str">
        <f>'Everyday Mileage Report'!$U9</f>
        <v/>
      </c>
      <c r="AJ23" s="120">
        <f>'Everyday Mileage Report'!$U10</f>
        <v>0</v>
      </c>
      <c r="AK23" s="120" t="str">
        <f>'Everyday Mileage Report'!$V9</f>
        <v/>
      </c>
      <c r="AL23" s="120">
        <f>'Everyday Mileage Report'!$V10</f>
        <v>0</v>
      </c>
      <c r="AM23" s="120" t="str">
        <f>'Everyday Mileage Report'!$W9</f>
        <v/>
      </c>
      <c r="AN23" s="120">
        <f>'Everyday Mileage Report'!$W10</f>
        <v>0</v>
      </c>
      <c r="AO23" s="120" t="str">
        <f>'Everyday Mileage Report'!$X9</f>
        <v/>
      </c>
      <c r="AP23" s="120">
        <f>'Everyday Mileage Report'!$X10</f>
        <v>0</v>
      </c>
      <c r="AQ23" s="120" t="str">
        <f>'Everyday Mileage Report'!$Y9</f>
        <v/>
      </c>
      <c r="AR23" s="120">
        <f>'Everyday Mileage Report'!$Y10</f>
        <v>0</v>
      </c>
      <c r="AS23" s="120" t="str">
        <f>'Everyday Mileage Report'!$Z9</f>
        <v/>
      </c>
      <c r="AT23" s="120">
        <f>'Everyday Mileage Report'!$Z10</f>
        <v>0</v>
      </c>
      <c r="AU23" s="120" t="str">
        <f>'Everyday Mileage Report'!$AA9</f>
        <v/>
      </c>
      <c r="AV23" s="120">
        <f>'Everyday Mileage Report'!$AA10</f>
        <v>0</v>
      </c>
      <c r="AW23" s="120" t="str">
        <f>'Everyday Mileage Report'!$AB9</f>
        <v/>
      </c>
      <c r="AX23" s="120">
        <f>'Everyday Mileage Report'!$AB10</f>
        <v>0</v>
      </c>
      <c r="AY23" s="120" t="str">
        <f>'Everyday Mileage Report'!$AC9</f>
        <v/>
      </c>
      <c r="AZ23" s="120">
        <f>'Everyday Mileage Report'!$AC10</f>
        <v>0</v>
      </c>
      <c r="BA23" s="120" t="str">
        <f>'Everyday Mileage Report'!$AD9</f>
        <v/>
      </c>
      <c r="BB23" s="120">
        <f>'Everyday Mileage Report'!$AD10</f>
        <v>0</v>
      </c>
      <c r="BC23" s="120" t="str">
        <f>'Everyday Mileage Report'!$AE9</f>
        <v/>
      </c>
      <c r="BD23" s="120">
        <f>'Everyday Mileage Report'!$AE10</f>
        <v>0</v>
      </c>
      <c r="BE23" s="120" t="str">
        <f>'Everyday Mileage Report'!$AF9</f>
        <v/>
      </c>
      <c r="BF23" s="120">
        <f>'Everyday Mileage Report'!$AF10</f>
        <v>0</v>
      </c>
      <c r="BG23" s="120" t="str">
        <f>'Everyday Mileage Report'!$AG9</f>
        <v/>
      </c>
      <c r="BH23" s="120">
        <f>'Everyday Mileage Report'!$AG10</f>
        <v>0</v>
      </c>
      <c r="BI23" s="120" t="str">
        <f>'Everyday Mileage Report'!$AH9</f>
        <v/>
      </c>
      <c r="BJ23" s="120">
        <f>'Everyday Mileage Report'!$AH10</f>
        <v>0</v>
      </c>
      <c r="BK23" s="120" t="str">
        <f>'Everyday Mileage Report'!$AI9</f>
        <v/>
      </c>
      <c r="BL23" s="121">
        <f>'Everyday Mileage Report'!$AI10</f>
        <v>0</v>
      </c>
    </row>
    <row r="24" spans="2:64" ht="18.95" customHeight="1">
      <c r="B24" s="126" t="s">
        <v>33</v>
      </c>
      <c r="C24" s="120" t="str">
        <f>'Everyday Mileage Report'!$E11</f>
        <v/>
      </c>
      <c r="D24" s="120">
        <f>'Everyday Mileage Report'!$E12</f>
        <v>0</v>
      </c>
      <c r="E24" s="120" t="str">
        <f>'Everyday Mileage Report'!$F11</f>
        <v/>
      </c>
      <c r="F24" s="120">
        <f>'Everyday Mileage Report'!$F12</f>
        <v>0</v>
      </c>
      <c r="G24" s="120" t="str">
        <f>'Everyday Mileage Report'!$G11</f>
        <v/>
      </c>
      <c r="H24" s="120">
        <f>'Everyday Mileage Report'!$G12</f>
        <v>0</v>
      </c>
      <c r="I24" s="120" t="str">
        <f>'Everyday Mileage Report'!$H11</f>
        <v/>
      </c>
      <c r="J24" s="120">
        <f>'Everyday Mileage Report'!$H12</f>
        <v>0</v>
      </c>
      <c r="K24" s="120" t="str">
        <f>'Everyday Mileage Report'!$I11</f>
        <v/>
      </c>
      <c r="L24" s="120">
        <f>'Everyday Mileage Report'!$I12</f>
        <v>0</v>
      </c>
      <c r="M24" s="120" t="str">
        <f>'Everyday Mileage Report'!$J11</f>
        <v/>
      </c>
      <c r="N24" s="120">
        <f>'Everyday Mileage Report'!$J12</f>
        <v>0</v>
      </c>
      <c r="O24" s="120" t="str">
        <f>'Everyday Mileage Report'!$K11</f>
        <v/>
      </c>
      <c r="P24" s="120">
        <f>'Everyday Mileage Report'!$K12</f>
        <v>0</v>
      </c>
      <c r="Q24" s="120" t="str">
        <f>'Everyday Mileage Report'!$L11</f>
        <v/>
      </c>
      <c r="R24" s="120">
        <f>'Everyday Mileage Report'!$L12</f>
        <v>0</v>
      </c>
      <c r="S24" s="120" t="str">
        <f>'Everyday Mileage Report'!$M11</f>
        <v/>
      </c>
      <c r="T24" s="120">
        <f>'Everyday Mileage Report'!$M12</f>
        <v>0</v>
      </c>
      <c r="U24" s="120" t="str">
        <f>'Everyday Mileage Report'!$N11</f>
        <v/>
      </c>
      <c r="V24" s="120">
        <f>'Everyday Mileage Report'!$N12</f>
        <v>0</v>
      </c>
      <c r="W24" s="120" t="str">
        <f>'Everyday Mileage Report'!$O11</f>
        <v/>
      </c>
      <c r="X24" s="120">
        <f>'Everyday Mileage Report'!$O12</f>
        <v>0</v>
      </c>
      <c r="Y24" s="120" t="str">
        <f>'Everyday Mileage Report'!$P11</f>
        <v/>
      </c>
      <c r="Z24" s="120">
        <f>'Everyday Mileage Report'!$P12</f>
        <v>0</v>
      </c>
      <c r="AA24" s="120" t="str">
        <f>'Everyday Mileage Report'!$Q11</f>
        <v/>
      </c>
      <c r="AB24" s="120">
        <f>'Everyday Mileage Report'!$Q12</f>
        <v>0</v>
      </c>
      <c r="AC24" s="120" t="str">
        <f>'Everyday Mileage Report'!$R11</f>
        <v/>
      </c>
      <c r="AD24" s="120">
        <f>'Everyday Mileage Report'!$R12</f>
        <v>0</v>
      </c>
      <c r="AE24" s="120" t="str">
        <f>'Everyday Mileage Report'!$S11</f>
        <v/>
      </c>
      <c r="AF24" s="120">
        <f>'Everyday Mileage Report'!$S12</f>
        <v>0</v>
      </c>
      <c r="AG24" s="120" t="str">
        <f>'Everyday Mileage Report'!$T11</f>
        <v/>
      </c>
      <c r="AH24" s="120">
        <f>'Everyday Mileage Report'!$T12</f>
        <v>0</v>
      </c>
      <c r="AI24" s="120" t="str">
        <f>'Everyday Mileage Report'!$U11</f>
        <v/>
      </c>
      <c r="AJ24" s="120">
        <f>'Everyday Mileage Report'!$U12</f>
        <v>0</v>
      </c>
      <c r="AK24" s="120" t="str">
        <f>'Everyday Mileage Report'!$V11</f>
        <v/>
      </c>
      <c r="AL24" s="120">
        <f>'Everyday Mileage Report'!$V12</f>
        <v>0</v>
      </c>
      <c r="AM24" s="120" t="str">
        <f>'Everyday Mileage Report'!$W11</f>
        <v/>
      </c>
      <c r="AN24" s="120">
        <f>'Everyday Mileage Report'!$W12</f>
        <v>0</v>
      </c>
      <c r="AO24" s="120" t="str">
        <f>'Everyday Mileage Report'!$X11</f>
        <v/>
      </c>
      <c r="AP24" s="120">
        <f>'Everyday Mileage Report'!$X12</f>
        <v>0</v>
      </c>
      <c r="AQ24" s="120" t="str">
        <f>'Everyday Mileage Report'!$Y11</f>
        <v/>
      </c>
      <c r="AR24" s="120">
        <f>'Everyday Mileage Report'!$Y12</f>
        <v>0</v>
      </c>
      <c r="AS24" s="120" t="str">
        <f>'Everyday Mileage Report'!$Z11</f>
        <v/>
      </c>
      <c r="AT24" s="120">
        <f>'Everyday Mileage Report'!$Z12</f>
        <v>0</v>
      </c>
      <c r="AU24" s="120" t="str">
        <f>'Everyday Mileage Report'!$AA11</f>
        <v/>
      </c>
      <c r="AV24" s="120">
        <f>'Everyday Mileage Report'!$AA12</f>
        <v>0</v>
      </c>
      <c r="AW24" s="120" t="str">
        <f>'Everyday Mileage Report'!$AB11</f>
        <v/>
      </c>
      <c r="AX24" s="120">
        <f>'Everyday Mileage Report'!$AB12</f>
        <v>0</v>
      </c>
      <c r="AY24" s="120" t="str">
        <f>'Everyday Mileage Report'!$AC11</f>
        <v/>
      </c>
      <c r="AZ24" s="120">
        <f>'Everyday Mileage Report'!$AC12</f>
        <v>0</v>
      </c>
      <c r="BA24" s="120" t="str">
        <f>'Everyday Mileage Report'!$AD11</f>
        <v/>
      </c>
      <c r="BB24" s="120">
        <f>'Everyday Mileage Report'!$AD12</f>
        <v>0</v>
      </c>
      <c r="BC24" s="120" t="str">
        <f>'Everyday Mileage Report'!$AE11</f>
        <v/>
      </c>
      <c r="BD24" s="120">
        <f>'Everyday Mileage Report'!$AE12</f>
        <v>0</v>
      </c>
      <c r="BE24" s="120" t="str">
        <f>'Everyday Mileage Report'!$AF11</f>
        <v/>
      </c>
      <c r="BF24" s="120">
        <f>'Everyday Mileage Report'!$AF12</f>
        <v>0</v>
      </c>
      <c r="BG24" s="120" t="str">
        <f>'Everyday Mileage Report'!$AG11</f>
        <v/>
      </c>
      <c r="BH24" s="120">
        <f>'Everyday Mileage Report'!$AG12</f>
        <v>0</v>
      </c>
      <c r="BI24" s="120" t="str">
        <f>'Everyday Mileage Report'!$AH11</f>
        <v/>
      </c>
      <c r="BJ24" s="120">
        <f>'Everyday Mileage Report'!$AH12</f>
        <v>0</v>
      </c>
      <c r="BK24" s="120" t="str">
        <f>'Everyday Mileage Report'!$AI11</f>
        <v/>
      </c>
      <c r="BL24" s="121">
        <f>'Everyday Mileage Report'!$AI12</f>
        <v>0</v>
      </c>
    </row>
    <row r="25" spans="2:64" ht="18.95" customHeight="1">
      <c r="B25" s="126" t="s">
        <v>34</v>
      </c>
      <c r="C25" s="120" t="str">
        <f>'Everyday Mileage Report'!$E13</f>
        <v/>
      </c>
      <c r="D25" s="120">
        <f>'Everyday Mileage Report'!$E14</f>
        <v>0</v>
      </c>
      <c r="E25" s="120" t="str">
        <f>'Everyday Mileage Report'!$F13</f>
        <v/>
      </c>
      <c r="F25" s="120">
        <f>'Everyday Mileage Report'!$F14</f>
        <v>0</v>
      </c>
      <c r="G25" s="120" t="str">
        <f>'Everyday Mileage Report'!$G13</f>
        <v/>
      </c>
      <c r="H25" s="120">
        <f>'Everyday Mileage Report'!$G14</f>
        <v>0</v>
      </c>
      <c r="I25" s="120" t="str">
        <f>'Everyday Mileage Report'!$H13</f>
        <v/>
      </c>
      <c r="J25" s="120">
        <f>'Everyday Mileage Report'!$H14</f>
        <v>0</v>
      </c>
      <c r="K25" s="120" t="str">
        <f>'Everyday Mileage Report'!$I13</f>
        <v/>
      </c>
      <c r="L25" s="120">
        <f>'Everyday Mileage Report'!$I14</f>
        <v>0</v>
      </c>
      <c r="M25" s="120" t="str">
        <f>'Everyday Mileage Report'!$J13</f>
        <v/>
      </c>
      <c r="N25" s="120">
        <f>'Everyday Mileage Report'!$J14</f>
        <v>0</v>
      </c>
      <c r="O25" s="120" t="str">
        <f>'Everyday Mileage Report'!$K13</f>
        <v/>
      </c>
      <c r="P25" s="120">
        <f>'Everyday Mileage Report'!$K14</f>
        <v>0</v>
      </c>
      <c r="Q25" s="120" t="str">
        <f>'Everyday Mileage Report'!$L13</f>
        <v/>
      </c>
      <c r="R25" s="120">
        <f>'Everyday Mileage Report'!$L14</f>
        <v>0</v>
      </c>
      <c r="S25" s="120" t="str">
        <f>'Everyday Mileage Report'!$M13</f>
        <v/>
      </c>
      <c r="T25" s="120">
        <f>'Everyday Mileage Report'!$M14</f>
        <v>0</v>
      </c>
      <c r="U25" s="120" t="str">
        <f>'Everyday Mileage Report'!$N13</f>
        <v/>
      </c>
      <c r="V25" s="120">
        <f>'Everyday Mileage Report'!$N14</f>
        <v>0</v>
      </c>
      <c r="W25" s="120" t="str">
        <f>'Everyday Mileage Report'!$O13</f>
        <v/>
      </c>
      <c r="X25" s="120">
        <f>'Everyday Mileage Report'!$O14</f>
        <v>0</v>
      </c>
      <c r="Y25" s="120" t="str">
        <f>'Everyday Mileage Report'!$P13</f>
        <v/>
      </c>
      <c r="Z25" s="120">
        <f>'Everyday Mileage Report'!$P14</f>
        <v>0</v>
      </c>
      <c r="AA25" s="120" t="str">
        <f>'Everyday Mileage Report'!$Q13</f>
        <v/>
      </c>
      <c r="AB25" s="120">
        <f>'Everyday Mileage Report'!$Q14</f>
        <v>0</v>
      </c>
      <c r="AC25" s="120" t="str">
        <f>'Everyday Mileage Report'!$R13</f>
        <v/>
      </c>
      <c r="AD25" s="120">
        <f>'Everyday Mileage Report'!$R14</f>
        <v>0</v>
      </c>
      <c r="AE25" s="120" t="str">
        <f>'Everyday Mileage Report'!$S13</f>
        <v/>
      </c>
      <c r="AF25" s="120">
        <f>'Everyday Mileage Report'!$S14</f>
        <v>0</v>
      </c>
      <c r="AG25" s="120" t="str">
        <f>'Everyday Mileage Report'!$T13</f>
        <v/>
      </c>
      <c r="AH25" s="120">
        <f>'Everyday Mileage Report'!$T14</f>
        <v>0</v>
      </c>
      <c r="AI25" s="120" t="str">
        <f>'Everyday Mileage Report'!$U13</f>
        <v/>
      </c>
      <c r="AJ25" s="120">
        <f>'Everyday Mileage Report'!$U14</f>
        <v>0</v>
      </c>
      <c r="AK25" s="120" t="str">
        <f>'Everyday Mileage Report'!$V13</f>
        <v/>
      </c>
      <c r="AL25" s="120">
        <f>'Everyday Mileage Report'!$V14</f>
        <v>0</v>
      </c>
      <c r="AM25" s="120" t="str">
        <f>'Everyday Mileage Report'!$W13</f>
        <v/>
      </c>
      <c r="AN25" s="120">
        <f>'Everyday Mileage Report'!$W14</f>
        <v>0</v>
      </c>
      <c r="AO25" s="120" t="str">
        <f>'Everyday Mileage Report'!$X13</f>
        <v/>
      </c>
      <c r="AP25" s="120">
        <f>'Everyday Mileage Report'!$X14</f>
        <v>0</v>
      </c>
      <c r="AQ25" s="120" t="str">
        <f>'Everyday Mileage Report'!$Y13</f>
        <v/>
      </c>
      <c r="AR25" s="120">
        <f>'Everyday Mileage Report'!$Y14</f>
        <v>0</v>
      </c>
      <c r="AS25" s="120" t="str">
        <f>'Everyday Mileage Report'!$Z13</f>
        <v/>
      </c>
      <c r="AT25" s="120">
        <f>'Everyday Mileage Report'!$Z14</f>
        <v>0</v>
      </c>
      <c r="AU25" s="120" t="str">
        <f>'Everyday Mileage Report'!$AA13</f>
        <v/>
      </c>
      <c r="AV25" s="120">
        <f>'Everyday Mileage Report'!$AA14</f>
        <v>0</v>
      </c>
      <c r="AW25" s="120" t="str">
        <f>'Everyday Mileage Report'!$AB13</f>
        <v/>
      </c>
      <c r="AX25" s="120">
        <f>'Everyday Mileage Report'!$AB14</f>
        <v>0</v>
      </c>
      <c r="AY25" s="120" t="str">
        <f>'Everyday Mileage Report'!$AC13</f>
        <v/>
      </c>
      <c r="AZ25" s="120">
        <f>'Everyday Mileage Report'!$AC14</f>
        <v>0</v>
      </c>
      <c r="BA25" s="120" t="str">
        <f>'Everyday Mileage Report'!$AD13</f>
        <v/>
      </c>
      <c r="BB25" s="120">
        <f>'Everyday Mileage Report'!$AD14</f>
        <v>0</v>
      </c>
      <c r="BC25" s="120" t="str">
        <f>'Everyday Mileage Report'!$AE13</f>
        <v/>
      </c>
      <c r="BD25" s="120">
        <f>'Everyday Mileage Report'!$AE14</f>
        <v>0</v>
      </c>
      <c r="BE25" s="120" t="str">
        <f>'Everyday Mileage Report'!$AF13</f>
        <v/>
      </c>
      <c r="BF25" s="120">
        <f>'Everyday Mileage Report'!$AF14</f>
        <v>0</v>
      </c>
      <c r="BG25" s="120" t="str">
        <f>'Everyday Mileage Report'!$AG13</f>
        <v/>
      </c>
      <c r="BH25" s="120">
        <f>'Everyday Mileage Report'!$AG14</f>
        <v>0</v>
      </c>
      <c r="BI25" s="120" t="str">
        <f>'Everyday Mileage Report'!$AH13</f>
        <v/>
      </c>
      <c r="BJ25" s="120">
        <f>'Everyday Mileage Report'!$AH14</f>
        <v>0</v>
      </c>
      <c r="BK25" s="120" t="str">
        <f>'Everyday Mileage Report'!$AI13</f>
        <v/>
      </c>
      <c r="BL25" s="121">
        <f>'Everyday Mileage Report'!$AI14</f>
        <v>0</v>
      </c>
    </row>
    <row r="26" spans="2:64" ht="18.95" customHeight="1">
      <c r="B26" s="126" t="s">
        <v>35</v>
      </c>
      <c r="C26" s="120" t="str">
        <f>'Everyday Mileage Report'!$E15</f>
        <v/>
      </c>
      <c r="D26" s="120">
        <f>'Everyday Mileage Report'!$E16</f>
        <v>0</v>
      </c>
      <c r="E26" s="120" t="str">
        <f>'Everyday Mileage Report'!$F15</f>
        <v/>
      </c>
      <c r="F26" s="120">
        <f>'Everyday Mileage Report'!$F16</f>
        <v>0</v>
      </c>
      <c r="G26" s="120" t="str">
        <f>'Everyday Mileage Report'!$G15</f>
        <v/>
      </c>
      <c r="H26" s="120">
        <f>'Everyday Mileage Report'!$G16</f>
        <v>0</v>
      </c>
      <c r="I26" s="120" t="str">
        <f>'Everyday Mileage Report'!$H15</f>
        <v/>
      </c>
      <c r="J26" s="120">
        <f>'Everyday Mileage Report'!$H16</f>
        <v>0</v>
      </c>
      <c r="K26" s="120" t="str">
        <f>'Everyday Mileage Report'!$I15</f>
        <v/>
      </c>
      <c r="L26" s="120">
        <f>'Everyday Mileage Report'!$I16</f>
        <v>0</v>
      </c>
      <c r="M26" s="120" t="str">
        <f>'Everyday Mileage Report'!$J15</f>
        <v/>
      </c>
      <c r="N26" s="120">
        <f>'Everyday Mileage Report'!$J16</f>
        <v>0</v>
      </c>
      <c r="O26" s="120" t="str">
        <f>'Everyday Mileage Report'!$K15</f>
        <v/>
      </c>
      <c r="P26" s="120">
        <f>'Everyday Mileage Report'!$K16</f>
        <v>0</v>
      </c>
      <c r="Q26" s="120" t="str">
        <f>'Everyday Mileage Report'!$L15</f>
        <v/>
      </c>
      <c r="R26" s="120">
        <f>'Everyday Mileage Report'!$L16</f>
        <v>0</v>
      </c>
      <c r="S26" s="120" t="str">
        <f>'Everyday Mileage Report'!$M15</f>
        <v/>
      </c>
      <c r="T26" s="120">
        <f>'Everyday Mileage Report'!$M16</f>
        <v>0</v>
      </c>
      <c r="U26" s="120" t="str">
        <f>'Everyday Mileage Report'!$N15</f>
        <v/>
      </c>
      <c r="V26" s="120">
        <f>'Everyday Mileage Report'!$N16</f>
        <v>0</v>
      </c>
      <c r="W26" s="120" t="str">
        <f>'Everyday Mileage Report'!$O15</f>
        <v/>
      </c>
      <c r="X26" s="120">
        <f>'Everyday Mileage Report'!$O16</f>
        <v>0</v>
      </c>
      <c r="Y26" s="120" t="str">
        <f>'Everyday Mileage Report'!$P15</f>
        <v/>
      </c>
      <c r="Z26" s="120">
        <f>'Everyday Mileage Report'!$P16</f>
        <v>0</v>
      </c>
      <c r="AA26" s="120" t="str">
        <f>'Everyday Mileage Report'!$Q15</f>
        <v/>
      </c>
      <c r="AB26" s="120">
        <f>'Everyday Mileage Report'!$Q16</f>
        <v>0</v>
      </c>
      <c r="AC26" s="120" t="str">
        <f>'Everyday Mileage Report'!$R15</f>
        <v/>
      </c>
      <c r="AD26" s="120">
        <f>'Everyday Mileage Report'!$R16</f>
        <v>0</v>
      </c>
      <c r="AE26" s="120" t="str">
        <f>'Everyday Mileage Report'!$S15</f>
        <v/>
      </c>
      <c r="AF26" s="120">
        <f>'Everyday Mileage Report'!$S16</f>
        <v>0</v>
      </c>
      <c r="AG26" s="120" t="str">
        <f>'Everyday Mileage Report'!$T15</f>
        <v/>
      </c>
      <c r="AH26" s="120">
        <f>'Everyday Mileage Report'!$T16</f>
        <v>0</v>
      </c>
      <c r="AI26" s="120" t="str">
        <f>'Everyday Mileage Report'!$U15</f>
        <v/>
      </c>
      <c r="AJ26" s="120">
        <f>'Everyday Mileage Report'!$U16</f>
        <v>0</v>
      </c>
      <c r="AK26" s="120" t="str">
        <f>'Everyday Mileage Report'!$V15</f>
        <v/>
      </c>
      <c r="AL26" s="120">
        <f>'Everyday Mileage Report'!$V16</f>
        <v>0</v>
      </c>
      <c r="AM26" s="120" t="str">
        <f>'Everyday Mileage Report'!$W15</f>
        <v/>
      </c>
      <c r="AN26" s="120">
        <f>'Everyday Mileage Report'!$W16</f>
        <v>0</v>
      </c>
      <c r="AO26" s="120" t="str">
        <f>'Everyday Mileage Report'!$X15</f>
        <v/>
      </c>
      <c r="AP26" s="120">
        <f>'Everyday Mileage Report'!$X16</f>
        <v>0</v>
      </c>
      <c r="AQ26" s="120" t="str">
        <f>'Everyday Mileage Report'!$Y15</f>
        <v/>
      </c>
      <c r="AR26" s="120">
        <f>'Everyday Mileage Report'!$Y16</f>
        <v>0</v>
      </c>
      <c r="AS26" s="120" t="str">
        <f>'Everyday Mileage Report'!$Z15</f>
        <v/>
      </c>
      <c r="AT26" s="120">
        <f>'Everyday Mileage Report'!$Z16</f>
        <v>0</v>
      </c>
      <c r="AU26" s="120" t="str">
        <f>'Everyday Mileage Report'!$AA15</f>
        <v/>
      </c>
      <c r="AV26" s="120">
        <f>'Everyday Mileage Report'!$AA16</f>
        <v>0</v>
      </c>
      <c r="AW26" s="120" t="str">
        <f>'Everyday Mileage Report'!$AB15</f>
        <v/>
      </c>
      <c r="AX26" s="120">
        <f>'Everyday Mileage Report'!$AB16</f>
        <v>0</v>
      </c>
      <c r="AY26" s="120" t="str">
        <f>'Everyday Mileage Report'!$AC15</f>
        <v/>
      </c>
      <c r="AZ26" s="120">
        <f>'Everyday Mileage Report'!$AC16</f>
        <v>0</v>
      </c>
      <c r="BA26" s="120" t="str">
        <f>'Everyday Mileage Report'!$AD15</f>
        <v/>
      </c>
      <c r="BB26" s="120">
        <f>'Everyday Mileage Report'!$AD16</f>
        <v>0</v>
      </c>
      <c r="BC26" s="120" t="str">
        <f>'Everyday Mileage Report'!$AE15</f>
        <v/>
      </c>
      <c r="BD26" s="120">
        <f>'Everyday Mileage Report'!$AE16</f>
        <v>0</v>
      </c>
      <c r="BE26" s="120" t="str">
        <f>'Everyday Mileage Report'!$AF15</f>
        <v/>
      </c>
      <c r="BF26" s="120">
        <f>'Everyday Mileage Report'!$AF16</f>
        <v>0</v>
      </c>
      <c r="BG26" s="120" t="str">
        <f>'Everyday Mileage Report'!$AG15</f>
        <v/>
      </c>
      <c r="BH26" s="120">
        <f>'Everyday Mileage Report'!$AG16</f>
        <v>0</v>
      </c>
      <c r="BI26" s="120" t="str">
        <f>'Everyday Mileage Report'!$AH15</f>
        <v/>
      </c>
      <c r="BJ26" s="120">
        <f>'Everyday Mileage Report'!$AH16</f>
        <v>0</v>
      </c>
      <c r="BK26" s="120" t="str">
        <f>'Everyday Mileage Report'!$AI15</f>
        <v/>
      </c>
      <c r="BL26" s="121">
        <f>'Everyday Mileage Report'!$AI16</f>
        <v>0</v>
      </c>
    </row>
    <row r="27" spans="2:64" ht="18.95" customHeight="1">
      <c r="B27" s="126" t="s">
        <v>54</v>
      </c>
      <c r="C27" s="120" t="str">
        <f>'Everyday Mileage Report'!$E17</f>
        <v/>
      </c>
      <c r="D27" s="120">
        <f>'Everyday Mileage Report'!$E18</f>
        <v>0</v>
      </c>
      <c r="E27" s="120" t="str">
        <f>'Everyday Mileage Report'!$F17</f>
        <v/>
      </c>
      <c r="F27" s="120">
        <f>'Everyday Mileage Report'!$F18</f>
        <v>0</v>
      </c>
      <c r="G27" s="120" t="str">
        <f>'Everyday Mileage Report'!$G17</f>
        <v/>
      </c>
      <c r="H27" s="120">
        <f>'Everyday Mileage Report'!$G18</f>
        <v>0</v>
      </c>
      <c r="I27" s="120" t="str">
        <f>'Everyday Mileage Report'!$H17</f>
        <v/>
      </c>
      <c r="J27" s="120">
        <f>'Everyday Mileage Report'!$H18</f>
        <v>0</v>
      </c>
      <c r="K27" s="120" t="str">
        <f>'Everyday Mileage Report'!$I17</f>
        <v/>
      </c>
      <c r="L27" s="120">
        <f>'Everyday Mileage Report'!$I18</f>
        <v>0</v>
      </c>
      <c r="M27" s="120" t="str">
        <f>'Everyday Mileage Report'!$J17</f>
        <v/>
      </c>
      <c r="N27" s="120">
        <f>'Everyday Mileage Report'!$J18</f>
        <v>0</v>
      </c>
      <c r="O27" s="120" t="str">
        <f>'Everyday Mileage Report'!$K17</f>
        <v/>
      </c>
      <c r="P27" s="120">
        <f>'Everyday Mileage Report'!$K18</f>
        <v>0</v>
      </c>
      <c r="Q27" s="120" t="str">
        <f>'Everyday Mileage Report'!$L17</f>
        <v/>
      </c>
      <c r="R27" s="120">
        <f>'Everyday Mileage Report'!$L18</f>
        <v>0</v>
      </c>
      <c r="S27" s="120" t="str">
        <f>'Everyday Mileage Report'!$M17</f>
        <v/>
      </c>
      <c r="T27" s="120">
        <f>'Everyday Mileage Report'!$M18</f>
        <v>0</v>
      </c>
      <c r="U27" s="120" t="str">
        <f>'Everyday Mileage Report'!$N17</f>
        <v/>
      </c>
      <c r="V27" s="120">
        <f>'Everyday Mileage Report'!$N18</f>
        <v>0</v>
      </c>
      <c r="W27" s="120" t="str">
        <f>'Everyday Mileage Report'!$O17</f>
        <v/>
      </c>
      <c r="X27" s="120">
        <f>'Everyday Mileage Report'!$O18</f>
        <v>0</v>
      </c>
      <c r="Y27" s="120" t="str">
        <f>'Everyday Mileage Report'!$P17</f>
        <v/>
      </c>
      <c r="Z27" s="120">
        <f>'Everyday Mileage Report'!$P18</f>
        <v>0</v>
      </c>
      <c r="AA27" s="120" t="str">
        <f>'Everyday Mileage Report'!$Q17</f>
        <v/>
      </c>
      <c r="AB27" s="120">
        <f>'Everyday Mileage Report'!$Q18</f>
        <v>0</v>
      </c>
      <c r="AC27" s="120" t="str">
        <f>'Everyday Mileage Report'!$R17</f>
        <v/>
      </c>
      <c r="AD27" s="120">
        <f>'Everyday Mileage Report'!$R18</f>
        <v>0</v>
      </c>
      <c r="AE27" s="120" t="str">
        <f>'Everyday Mileage Report'!$S17</f>
        <v/>
      </c>
      <c r="AF27" s="120">
        <f>'Everyday Mileage Report'!$S18</f>
        <v>0</v>
      </c>
      <c r="AG27" s="120" t="str">
        <f>'Everyday Mileage Report'!$T17</f>
        <v/>
      </c>
      <c r="AH27" s="120">
        <f>'Everyday Mileage Report'!$T18</f>
        <v>0</v>
      </c>
      <c r="AI27" s="120" t="str">
        <f>'Everyday Mileage Report'!$U17</f>
        <v/>
      </c>
      <c r="AJ27" s="120">
        <f>'Everyday Mileage Report'!$U18</f>
        <v>0</v>
      </c>
      <c r="AK27" s="120" t="str">
        <f>'Everyday Mileage Report'!$V17</f>
        <v/>
      </c>
      <c r="AL27" s="120">
        <f>'Everyday Mileage Report'!$V18</f>
        <v>0</v>
      </c>
      <c r="AM27" s="120" t="str">
        <f>'Everyday Mileage Report'!$W17</f>
        <v/>
      </c>
      <c r="AN27" s="120">
        <f>'Everyday Mileage Report'!$W18</f>
        <v>0</v>
      </c>
      <c r="AO27" s="120" t="str">
        <f>'Everyday Mileage Report'!$X17</f>
        <v/>
      </c>
      <c r="AP27" s="120">
        <f>'Everyday Mileage Report'!$X18</f>
        <v>0</v>
      </c>
      <c r="AQ27" s="120" t="str">
        <f>'Everyday Mileage Report'!$Y17</f>
        <v/>
      </c>
      <c r="AR27" s="120">
        <f>'Everyday Mileage Report'!$Y18</f>
        <v>0</v>
      </c>
      <c r="AS27" s="120" t="str">
        <f>'Everyday Mileage Report'!$Z17</f>
        <v/>
      </c>
      <c r="AT27" s="120">
        <f>'Everyday Mileage Report'!$Z18</f>
        <v>0</v>
      </c>
      <c r="AU27" s="120" t="str">
        <f>'Everyday Mileage Report'!$AA17</f>
        <v/>
      </c>
      <c r="AV27" s="120">
        <f>'Everyday Mileage Report'!$AA18</f>
        <v>0</v>
      </c>
      <c r="AW27" s="120" t="str">
        <f>'Everyday Mileage Report'!$AB17</f>
        <v/>
      </c>
      <c r="AX27" s="120">
        <f>'Everyday Mileage Report'!$AB18</f>
        <v>0</v>
      </c>
      <c r="AY27" s="120" t="str">
        <f>'Everyday Mileage Report'!$AC17</f>
        <v/>
      </c>
      <c r="AZ27" s="120">
        <f>'Everyday Mileage Report'!$AC18</f>
        <v>0</v>
      </c>
      <c r="BA27" s="120" t="str">
        <f>'Everyday Mileage Report'!$AD17</f>
        <v/>
      </c>
      <c r="BB27" s="120">
        <f>'Everyday Mileage Report'!$AD18</f>
        <v>0</v>
      </c>
      <c r="BC27" s="120" t="str">
        <f>'Everyday Mileage Report'!$AE17</f>
        <v/>
      </c>
      <c r="BD27" s="120">
        <f>'Everyday Mileage Report'!$AE18</f>
        <v>0</v>
      </c>
      <c r="BE27" s="120" t="str">
        <f>'Everyday Mileage Report'!$AF17</f>
        <v/>
      </c>
      <c r="BF27" s="120">
        <f>'Everyday Mileage Report'!$AF18</f>
        <v>0</v>
      </c>
      <c r="BG27" s="120" t="str">
        <f>'Everyday Mileage Report'!$AG17</f>
        <v/>
      </c>
      <c r="BH27" s="120">
        <f>'Everyday Mileage Report'!$AG18</f>
        <v>0</v>
      </c>
      <c r="BI27" s="120" t="str">
        <f>'Everyday Mileage Report'!$AH17</f>
        <v/>
      </c>
      <c r="BJ27" s="120">
        <f>'Everyday Mileage Report'!$AH18</f>
        <v>0</v>
      </c>
      <c r="BK27" s="120" t="str">
        <f>'Everyday Mileage Report'!$AI17</f>
        <v/>
      </c>
      <c r="BL27" s="121">
        <f>'Everyday Mileage Report'!$AI18</f>
        <v>0</v>
      </c>
    </row>
    <row r="28" spans="2:64" ht="18.95" customHeight="1">
      <c r="B28" s="126" t="s">
        <v>55</v>
      </c>
      <c r="C28" s="120" t="str">
        <f>'Everyday Mileage Report'!$E19</f>
        <v/>
      </c>
      <c r="D28" s="120">
        <f>'Everyday Mileage Report'!$E20</f>
        <v>0</v>
      </c>
      <c r="E28" s="120" t="str">
        <f>'Everyday Mileage Report'!$F19</f>
        <v/>
      </c>
      <c r="F28" s="120">
        <f>'Everyday Mileage Report'!$F20</f>
        <v>0</v>
      </c>
      <c r="G28" s="120" t="str">
        <f>'Everyday Mileage Report'!$G19</f>
        <v/>
      </c>
      <c r="H28" s="120">
        <f>'Everyday Mileage Report'!$G20</f>
        <v>0</v>
      </c>
      <c r="I28" s="120" t="str">
        <f>'Everyday Mileage Report'!$H19</f>
        <v/>
      </c>
      <c r="J28" s="120">
        <f>'Everyday Mileage Report'!$H20</f>
        <v>0</v>
      </c>
      <c r="K28" s="120" t="str">
        <f>'Everyday Mileage Report'!$I19</f>
        <v/>
      </c>
      <c r="L28" s="120">
        <f>'Everyday Mileage Report'!$I20</f>
        <v>0</v>
      </c>
      <c r="M28" s="120" t="str">
        <f>'Everyday Mileage Report'!$J19</f>
        <v/>
      </c>
      <c r="N28" s="120">
        <f>'Everyday Mileage Report'!$J20</f>
        <v>0</v>
      </c>
      <c r="O28" s="120" t="str">
        <f>'Everyday Mileage Report'!$K19</f>
        <v/>
      </c>
      <c r="P28" s="120">
        <f>'Everyday Mileage Report'!$K20</f>
        <v>0</v>
      </c>
      <c r="Q28" s="120" t="str">
        <f>'Everyday Mileage Report'!$L19</f>
        <v/>
      </c>
      <c r="R28" s="120">
        <f>'Everyday Mileage Report'!$L20</f>
        <v>0</v>
      </c>
      <c r="S28" s="120" t="str">
        <f>'Everyday Mileage Report'!$M19</f>
        <v/>
      </c>
      <c r="T28" s="120">
        <f>'Everyday Mileage Report'!$M20</f>
        <v>0</v>
      </c>
      <c r="U28" s="120" t="str">
        <f>'Everyday Mileage Report'!$N19</f>
        <v/>
      </c>
      <c r="V28" s="120">
        <f>'Everyday Mileage Report'!$N20</f>
        <v>0</v>
      </c>
      <c r="W28" s="120" t="str">
        <f>'Everyday Mileage Report'!$O19</f>
        <v/>
      </c>
      <c r="X28" s="120">
        <f>'Everyday Mileage Report'!$O20</f>
        <v>0</v>
      </c>
      <c r="Y28" s="120" t="str">
        <f>'Everyday Mileage Report'!$P19</f>
        <v/>
      </c>
      <c r="Z28" s="120">
        <f>'Everyday Mileage Report'!$P20</f>
        <v>0</v>
      </c>
      <c r="AA28" s="120" t="str">
        <f>'Everyday Mileage Report'!$Q19</f>
        <v/>
      </c>
      <c r="AB28" s="120">
        <f>'Everyday Mileage Report'!$Q20</f>
        <v>0</v>
      </c>
      <c r="AC28" s="120" t="str">
        <f>'Everyday Mileage Report'!$R19</f>
        <v/>
      </c>
      <c r="AD28" s="120">
        <f>'Everyday Mileage Report'!$R20</f>
        <v>0</v>
      </c>
      <c r="AE28" s="120" t="str">
        <f>'Everyday Mileage Report'!$S19</f>
        <v/>
      </c>
      <c r="AF28" s="120">
        <f>'Everyday Mileage Report'!$S20</f>
        <v>0</v>
      </c>
      <c r="AG28" s="120" t="str">
        <f>'Everyday Mileage Report'!$T19</f>
        <v/>
      </c>
      <c r="AH28" s="120">
        <f>'Everyday Mileage Report'!$T20</f>
        <v>0</v>
      </c>
      <c r="AI28" s="120" t="str">
        <f>'Everyday Mileage Report'!$U19</f>
        <v/>
      </c>
      <c r="AJ28" s="120">
        <f>'Everyday Mileage Report'!$U20</f>
        <v>0</v>
      </c>
      <c r="AK28" s="120" t="str">
        <f>'Everyday Mileage Report'!$V19</f>
        <v/>
      </c>
      <c r="AL28" s="120">
        <f>'Everyday Mileage Report'!$V20</f>
        <v>0</v>
      </c>
      <c r="AM28" s="120" t="str">
        <f>'Everyday Mileage Report'!$W19</f>
        <v/>
      </c>
      <c r="AN28" s="120">
        <f>'Everyday Mileage Report'!$W20</f>
        <v>0</v>
      </c>
      <c r="AO28" s="120" t="str">
        <f>'Everyday Mileage Report'!$X19</f>
        <v/>
      </c>
      <c r="AP28" s="120">
        <f>'Everyday Mileage Report'!$X20</f>
        <v>0</v>
      </c>
      <c r="AQ28" s="120" t="str">
        <f>'Everyday Mileage Report'!$Y19</f>
        <v/>
      </c>
      <c r="AR28" s="120">
        <f>'Everyday Mileage Report'!$Y20</f>
        <v>0</v>
      </c>
      <c r="AS28" s="120" t="str">
        <f>'Everyday Mileage Report'!$Z19</f>
        <v/>
      </c>
      <c r="AT28" s="120">
        <f>'Everyday Mileage Report'!$Z20</f>
        <v>0</v>
      </c>
      <c r="AU28" s="120" t="str">
        <f>'Everyday Mileage Report'!$AA19</f>
        <v/>
      </c>
      <c r="AV28" s="120">
        <f>'Everyday Mileage Report'!$AA20</f>
        <v>0</v>
      </c>
      <c r="AW28" s="120" t="str">
        <f>'Everyday Mileage Report'!$AB19</f>
        <v/>
      </c>
      <c r="AX28" s="120">
        <f>'Everyday Mileage Report'!$AB20</f>
        <v>0</v>
      </c>
      <c r="AY28" s="120" t="str">
        <f>'Everyday Mileage Report'!$AC19</f>
        <v/>
      </c>
      <c r="AZ28" s="120">
        <f>'Everyday Mileage Report'!$AC20</f>
        <v>0</v>
      </c>
      <c r="BA28" s="120" t="str">
        <f>'Everyday Mileage Report'!$AD19</f>
        <v/>
      </c>
      <c r="BB28" s="120">
        <f>'Everyday Mileage Report'!$AD20</f>
        <v>0</v>
      </c>
      <c r="BC28" s="120" t="str">
        <f>'Everyday Mileage Report'!$AE19</f>
        <v/>
      </c>
      <c r="BD28" s="120">
        <f>'Everyday Mileage Report'!$AE20</f>
        <v>0</v>
      </c>
      <c r="BE28" s="120" t="str">
        <f>'Everyday Mileage Report'!$AF19</f>
        <v/>
      </c>
      <c r="BF28" s="120">
        <f>'Everyday Mileage Report'!$AF20</f>
        <v>0</v>
      </c>
      <c r="BG28" s="120" t="str">
        <f>'Everyday Mileage Report'!$AG19</f>
        <v/>
      </c>
      <c r="BH28" s="120">
        <f>'Everyday Mileage Report'!$AG20</f>
        <v>0</v>
      </c>
      <c r="BI28" s="120" t="str">
        <f>'Everyday Mileage Report'!$AH19</f>
        <v/>
      </c>
      <c r="BJ28" s="120">
        <f>'Everyday Mileage Report'!$AH20</f>
        <v>0</v>
      </c>
      <c r="BK28" s="120" t="str">
        <f>'Everyday Mileage Report'!$AI19</f>
        <v/>
      </c>
      <c r="BL28" s="121">
        <f>'Everyday Mileage Report'!$AI20</f>
        <v>0</v>
      </c>
    </row>
    <row r="29" spans="2:64" ht="18.95" customHeight="1">
      <c r="B29" s="126" t="s">
        <v>56</v>
      </c>
      <c r="C29" s="120" t="str">
        <f>'Everyday Mileage Report'!$E21</f>
        <v/>
      </c>
      <c r="D29" s="120">
        <f>'Everyday Mileage Report'!$E22</f>
        <v>0</v>
      </c>
      <c r="E29" s="120" t="str">
        <f>'Everyday Mileage Report'!$F21</f>
        <v/>
      </c>
      <c r="F29" s="120">
        <f>'Everyday Mileage Report'!$F22</f>
        <v>0</v>
      </c>
      <c r="G29" s="120" t="str">
        <f>'Everyday Mileage Report'!$G21</f>
        <v/>
      </c>
      <c r="H29" s="120">
        <f>'Everyday Mileage Report'!$G22</f>
        <v>0</v>
      </c>
      <c r="I29" s="120" t="str">
        <f>'Everyday Mileage Report'!$H21</f>
        <v/>
      </c>
      <c r="J29" s="120">
        <f>'Everyday Mileage Report'!$H22</f>
        <v>0</v>
      </c>
      <c r="K29" s="120" t="str">
        <f>'Everyday Mileage Report'!$I21</f>
        <v/>
      </c>
      <c r="L29" s="120">
        <f>'Everyday Mileage Report'!$I22</f>
        <v>0</v>
      </c>
      <c r="M29" s="120" t="str">
        <f>'Everyday Mileage Report'!$J21</f>
        <v/>
      </c>
      <c r="N29" s="120">
        <f>'Everyday Mileage Report'!$J22</f>
        <v>0</v>
      </c>
      <c r="O29" s="120" t="str">
        <f>'Everyday Mileage Report'!$K21</f>
        <v/>
      </c>
      <c r="P29" s="120">
        <f>'Everyday Mileage Report'!$K22</f>
        <v>0</v>
      </c>
      <c r="Q29" s="120" t="str">
        <f>'Everyday Mileage Report'!$L21</f>
        <v/>
      </c>
      <c r="R29" s="120">
        <f>'Everyday Mileage Report'!$L22</f>
        <v>0</v>
      </c>
      <c r="S29" s="120" t="str">
        <f>'Everyday Mileage Report'!$M21</f>
        <v/>
      </c>
      <c r="T29" s="120">
        <f>'Everyday Mileage Report'!$M22</f>
        <v>0</v>
      </c>
      <c r="U29" s="120" t="str">
        <f>'Everyday Mileage Report'!$N21</f>
        <v/>
      </c>
      <c r="V29" s="120">
        <f>'Everyday Mileage Report'!$N22</f>
        <v>0</v>
      </c>
      <c r="W29" s="120" t="str">
        <f>'Everyday Mileage Report'!$O21</f>
        <v/>
      </c>
      <c r="X29" s="120">
        <f>'Everyday Mileage Report'!$O22</f>
        <v>0</v>
      </c>
      <c r="Y29" s="120" t="str">
        <f>'Everyday Mileage Report'!$P21</f>
        <v/>
      </c>
      <c r="Z29" s="120">
        <f>'Everyday Mileage Report'!$P22</f>
        <v>0</v>
      </c>
      <c r="AA29" s="120" t="str">
        <f>'Everyday Mileage Report'!$Q21</f>
        <v/>
      </c>
      <c r="AB29" s="120">
        <f>'Everyday Mileage Report'!$Q22</f>
        <v>0</v>
      </c>
      <c r="AC29" s="120" t="str">
        <f>'Everyday Mileage Report'!$R21</f>
        <v/>
      </c>
      <c r="AD29" s="120">
        <f>'Everyday Mileage Report'!$R22</f>
        <v>0</v>
      </c>
      <c r="AE29" s="120" t="str">
        <f>'Everyday Mileage Report'!$S21</f>
        <v/>
      </c>
      <c r="AF29" s="120">
        <f>'Everyday Mileage Report'!$S22</f>
        <v>0</v>
      </c>
      <c r="AG29" s="120" t="str">
        <f>'Everyday Mileage Report'!$T21</f>
        <v/>
      </c>
      <c r="AH29" s="120">
        <f>'Everyday Mileage Report'!$T22</f>
        <v>0</v>
      </c>
      <c r="AI29" s="120" t="str">
        <f>'Everyday Mileage Report'!$U21</f>
        <v/>
      </c>
      <c r="AJ29" s="120">
        <f>'Everyday Mileage Report'!$U22</f>
        <v>0</v>
      </c>
      <c r="AK29" s="120" t="str">
        <f>'Everyday Mileage Report'!$V21</f>
        <v/>
      </c>
      <c r="AL29" s="120">
        <f>'Everyday Mileage Report'!$V22</f>
        <v>0</v>
      </c>
      <c r="AM29" s="120" t="str">
        <f>'Everyday Mileage Report'!$W21</f>
        <v/>
      </c>
      <c r="AN29" s="120">
        <f>'Everyday Mileage Report'!$W22</f>
        <v>0</v>
      </c>
      <c r="AO29" s="120" t="str">
        <f>'Everyday Mileage Report'!$X21</f>
        <v/>
      </c>
      <c r="AP29" s="120">
        <f>'Everyday Mileage Report'!$X22</f>
        <v>0</v>
      </c>
      <c r="AQ29" s="120" t="str">
        <f>'Everyday Mileage Report'!$Y21</f>
        <v/>
      </c>
      <c r="AR29" s="120">
        <f>'Everyday Mileage Report'!$Y22</f>
        <v>0</v>
      </c>
      <c r="AS29" s="120" t="str">
        <f>'Everyday Mileage Report'!$Z21</f>
        <v/>
      </c>
      <c r="AT29" s="120">
        <f>'Everyday Mileage Report'!$Z22</f>
        <v>0</v>
      </c>
      <c r="AU29" s="120" t="str">
        <f>'Everyday Mileage Report'!$AA21</f>
        <v/>
      </c>
      <c r="AV29" s="120">
        <f>'Everyday Mileage Report'!$AA22</f>
        <v>0</v>
      </c>
      <c r="AW29" s="120" t="str">
        <f>'Everyday Mileage Report'!$AB21</f>
        <v/>
      </c>
      <c r="AX29" s="120">
        <f>'Everyday Mileage Report'!$AB22</f>
        <v>0</v>
      </c>
      <c r="AY29" s="120" t="str">
        <f>'Everyday Mileage Report'!$AC21</f>
        <v/>
      </c>
      <c r="AZ29" s="120">
        <f>'Everyday Mileage Report'!$AC22</f>
        <v>0</v>
      </c>
      <c r="BA29" s="120" t="str">
        <f>'Everyday Mileage Report'!$AD21</f>
        <v/>
      </c>
      <c r="BB29" s="120">
        <f>'Everyday Mileage Report'!$AD22</f>
        <v>0</v>
      </c>
      <c r="BC29" s="120" t="str">
        <f>'Everyday Mileage Report'!$AE21</f>
        <v/>
      </c>
      <c r="BD29" s="120">
        <f>'Everyday Mileage Report'!$AE22</f>
        <v>0</v>
      </c>
      <c r="BE29" s="120" t="str">
        <f>'Everyday Mileage Report'!$AF21</f>
        <v/>
      </c>
      <c r="BF29" s="120">
        <f>'Everyday Mileage Report'!$AF22</f>
        <v>0</v>
      </c>
      <c r="BG29" s="120" t="str">
        <f>'Everyday Mileage Report'!$AG21</f>
        <v/>
      </c>
      <c r="BH29" s="120">
        <f>'Everyday Mileage Report'!$AG22</f>
        <v>0</v>
      </c>
      <c r="BI29" s="120" t="str">
        <f>'Everyday Mileage Report'!$AH21</f>
        <v/>
      </c>
      <c r="BJ29" s="120">
        <f>'Everyday Mileage Report'!$AH22</f>
        <v>0</v>
      </c>
      <c r="BK29" s="120" t="str">
        <f>'Everyday Mileage Report'!$AI21</f>
        <v/>
      </c>
      <c r="BL29" s="121">
        <f>'Everyday Mileage Report'!$AI22</f>
        <v>0</v>
      </c>
    </row>
    <row r="30" spans="2:64" ht="18.95" customHeight="1">
      <c r="B30" s="126" t="s">
        <v>57</v>
      </c>
      <c r="C30" s="120" t="str">
        <f>'Everyday Mileage Report'!$E23</f>
        <v/>
      </c>
      <c r="D30" s="120">
        <f>'Everyday Mileage Report'!$E24</f>
        <v>0</v>
      </c>
      <c r="E30" s="120" t="str">
        <f>'Everyday Mileage Report'!$F23</f>
        <v/>
      </c>
      <c r="F30" s="120">
        <f>'Everyday Mileage Report'!$F24</f>
        <v>0</v>
      </c>
      <c r="G30" s="120" t="str">
        <f>'Everyday Mileage Report'!$G23</f>
        <v/>
      </c>
      <c r="H30" s="120">
        <f>'Everyday Mileage Report'!$G24</f>
        <v>0</v>
      </c>
      <c r="I30" s="120" t="str">
        <f>'Everyday Mileage Report'!$H23</f>
        <v/>
      </c>
      <c r="J30" s="120">
        <f>'Everyday Mileage Report'!$H24</f>
        <v>0</v>
      </c>
      <c r="K30" s="120" t="str">
        <f>'Everyday Mileage Report'!$I23</f>
        <v/>
      </c>
      <c r="L30" s="120">
        <f>'Everyday Mileage Report'!$I24</f>
        <v>0</v>
      </c>
      <c r="M30" s="120" t="str">
        <f>'Everyday Mileage Report'!$J23</f>
        <v/>
      </c>
      <c r="N30" s="120">
        <f>'Everyday Mileage Report'!$J24</f>
        <v>0</v>
      </c>
      <c r="O30" s="120" t="str">
        <f>'Everyday Mileage Report'!$K23</f>
        <v/>
      </c>
      <c r="P30" s="120">
        <f>'Everyday Mileage Report'!$K24</f>
        <v>0</v>
      </c>
      <c r="Q30" s="120" t="str">
        <f>'Everyday Mileage Report'!$L23</f>
        <v/>
      </c>
      <c r="R30" s="120">
        <f>'Everyday Mileage Report'!$L24</f>
        <v>0</v>
      </c>
      <c r="S30" s="120" t="str">
        <f>'Everyday Mileage Report'!$M23</f>
        <v/>
      </c>
      <c r="T30" s="120">
        <f>'Everyday Mileage Report'!$M24</f>
        <v>0</v>
      </c>
      <c r="U30" s="120" t="str">
        <f>'Everyday Mileage Report'!$N23</f>
        <v/>
      </c>
      <c r="V30" s="120">
        <f>'Everyday Mileage Report'!$N24</f>
        <v>0</v>
      </c>
      <c r="W30" s="120" t="str">
        <f>'Everyday Mileage Report'!$O23</f>
        <v/>
      </c>
      <c r="X30" s="120">
        <f>'Everyday Mileage Report'!$O24</f>
        <v>0</v>
      </c>
      <c r="Y30" s="120" t="str">
        <f>'Everyday Mileage Report'!$P23</f>
        <v/>
      </c>
      <c r="Z30" s="120">
        <f>'Everyday Mileage Report'!$P24</f>
        <v>0</v>
      </c>
      <c r="AA30" s="120" t="str">
        <f>'Everyday Mileage Report'!$Q23</f>
        <v/>
      </c>
      <c r="AB30" s="120">
        <f>'Everyday Mileage Report'!$Q24</f>
        <v>0</v>
      </c>
      <c r="AC30" s="120" t="str">
        <f>'Everyday Mileage Report'!$R23</f>
        <v/>
      </c>
      <c r="AD30" s="120">
        <f>'Everyday Mileage Report'!$R24</f>
        <v>0</v>
      </c>
      <c r="AE30" s="120" t="str">
        <f>'Everyday Mileage Report'!$S23</f>
        <v/>
      </c>
      <c r="AF30" s="120">
        <f>'Everyday Mileage Report'!$S24</f>
        <v>0</v>
      </c>
      <c r="AG30" s="120" t="str">
        <f>'Everyday Mileage Report'!$T23</f>
        <v/>
      </c>
      <c r="AH30" s="120">
        <f>'Everyday Mileage Report'!$T24</f>
        <v>0</v>
      </c>
      <c r="AI30" s="120" t="str">
        <f>'Everyday Mileage Report'!$U23</f>
        <v/>
      </c>
      <c r="AJ30" s="120">
        <f>'Everyday Mileage Report'!$U24</f>
        <v>0</v>
      </c>
      <c r="AK30" s="120" t="str">
        <f>'Everyday Mileage Report'!$V23</f>
        <v/>
      </c>
      <c r="AL30" s="120">
        <f>'Everyday Mileage Report'!$V24</f>
        <v>0</v>
      </c>
      <c r="AM30" s="120" t="str">
        <f>'Everyday Mileage Report'!$W23</f>
        <v/>
      </c>
      <c r="AN30" s="120">
        <f>'Everyday Mileage Report'!$W24</f>
        <v>0</v>
      </c>
      <c r="AO30" s="120" t="str">
        <f>'Everyday Mileage Report'!$X23</f>
        <v/>
      </c>
      <c r="AP30" s="120">
        <f>'Everyday Mileage Report'!$X24</f>
        <v>0</v>
      </c>
      <c r="AQ30" s="120" t="str">
        <f>'Everyday Mileage Report'!$Y23</f>
        <v/>
      </c>
      <c r="AR30" s="120">
        <f>'Everyday Mileage Report'!$Y24</f>
        <v>0</v>
      </c>
      <c r="AS30" s="120" t="str">
        <f>'Everyday Mileage Report'!$Z23</f>
        <v/>
      </c>
      <c r="AT30" s="120">
        <f>'Everyday Mileage Report'!$Z24</f>
        <v>0</v>
      </c>
      <c r="AU30" s="120" t="str">
        <f>'Everyday Mileage Report'!$AA23</f>
        <v/>
      </c>
      <c r="AV30" s="120">
        <f>'Everyday Mileage Report'!$AA24</f>
        <v>0</v>
      </c>
      <c r="AW30" s="120" t="str">
        <f>'Everyday Mileage Report'!$AB23</f>
        <v/>
      </c>
      <c r="AX30" s="120">
        <f>'Everyday Mileage Report'!$AB24</f>
        <v>0</v>
      </c>
      <c r="AY30" s="120" t="str">
        <f>'Everyday Mileage Report'!$AC23</f>
        <v/>
      </c>
      <c r="AZ30" s="120">
        <f>'Everyday Mileage Report'!$AC24</f>
        <v>0</v>
      </c>
      <c r="BA30" s="120" t="str">
        <f>'Everyday Mileage Report'!$AD23</f>
        <v/>
      </c>
      <c r="BB30" s="120">
        <f>'Everyday Mileage Report'!$AD24</f>
        <v>0</v>
      </c>
      <c r="BC30" s="120" t="str">
        <f>'Everyday Mileage Report'!$AE23</f>
        <v/>
      </c>
      <c r="BD30" s="120">
        <f>'Everyday Mileage Report'!$AE24</f>
        <v>0</v>
      </c>
      <c r="BE30" s="120" t="str">
        <f>'Everyday Mileage Report'!$AF23</f>
        <v/>
      </c>
      <c r="BF30" s="120">
        <f>'Everyday Mileage Report'!$AF24</f>
        <v>0</v>
      </c>
      <c r="BG30" s="120" t="str">
        <f>'Everyday Mileage Report'!$AG23</f>
        <v/>
      </c>
      <c r="BH30" s="120">
        <f>'Everyday Mileage Report'!$AG24</f>
        <v>0</v>
      </c>
      <c r="BI30" s="120" t="str">
        <f>'Everyday Mileage Report'!$AH23</f>
        <v/>
      </c>
      <c r="BJ30" s="120">
        <f>'Everyday Mileage Report'!$AH24</f>
        <v>0</v>
      </c>
      <c r="BK30" s="120" t="str">
        <f>'Everyday Mileage Report'!$AI23</f>
        <v/>
      </c>
      <c r="BL30" s="121">
        <f>'Everyday Mileage Report'!$AI24</f>
        <v>0</v>
      </c>
    </row>
    <row r="31" spans="2:64" ht="18.95" customHeight="1">
      <c r="B31" s="126" t="s">
        <v>166</v>
      </c>
      <c r="C31" s="120" t="str">
        <f>'Everyday Mileage Report'!$E25</f>
        <v/>
      </c>
      <c r="D31" s="120">
        <f>'Everyday Mileage Report'!$E26</f>
        <v>0</v>
      </c>
      <c r="E31" s="120" t="str">
        <f>'Everyday Mileage Report'!$F25</f>
        <v/>
      </c>
      <c r="F31" s="120">
        <f>'Everyday Mileage Report'!$F26</f>
        <v>0</v>
      </c>
      <c r="G31" s="120" t="str">
        <f>'Everyday Mileage Report'!$G25</f>
        <v/>
      </c>
      <c r="H31" s="120">
        <f>'Everyday Mileage Report'!$G26</f>
        <v>0</v>
      </c>
      <c r="I31" s="120" t="str">
        <f>'Everyday Mileage Report'!$H25</f>
        <v/>
      </c>
      <c r="J31" s="120">
        <f>'Everyday Mileage Report'!$H26</f>
        <v>0</v>
      </c>
      <c r="K31" s="120" t="str">
        <f>'Everyday Mileage Report'!$I25</f>
        <v/>
      </c>
      <c r="L31" s="120">
        <f>'Everyday Mileage Report'!$I26</f>
        <v>0</v>
      </c>
      <c r="M31" s="120" t="str">
        <f>'Everyday Mileage Report'!$J25</f>
        <v/>
      </c>
      <c r="N31" s="120">
        <f>'Everyday Mileage Report'!$J26</f>
        <v>0</v>
      </c>
      <c r="O31" s="120" t="str">
        <f>'Everyday Mileage Report'!$K25</f>
        <v/>
      </c>
      <c r="P31" s="120">
        <f>'Everyday Mileage Report'!$K26</f>
        <v>0</v>
      </c>
      <c r="Q31" s="120" t="str">
        <f>'Everyday Mileage Report'!$L25</f>
        <v/>
      </c>
      <c r="R31" s="120">
        <f>'Everyday Mileage Report'!$L26</f>
        <v>0</v>
      </c>
      <c r="S31" s="120" t="str">
        <f>'Everyday Mileage Report'!$M25</f>
        <v/>
      </c>
      <c r="T31" s="120">
        <f>'Everyday Mileage Report'!$M26</f>
        <v>0</v>
      </c>
      <c r="U31" s="120" t="str">
        <f>'Everyday Mileage Report'!$N25</f>
        <v/>
      </c>
      <c r="V31" s="120">
        <f>'Everyday Mileage Report'!$N26</f>
        <v>0</v>
      </c>
      <c r="W31" s="120" t="str">
        <f>'Everyday Mileage Report'!$O25</f>
        <v/>
      </c>
      <c r="X31" s="120">
        <f>'Everyday Mileage Report'!$O26</f>
        <v>0</v>
      </c>
      <c r="Y31" s="120" t="str">
        <f>'Everyday Mileage Report'!$P25</f>
        <v/>
      </c>
      <c r="Z31" s="120">
        <f>'Everyday Mileage Report'!$P26</f>
        <v>0</v>
      </c>
      <c r="AA31" s="120" t="str">
        <f>'Everyday Mileage Report'!$Q25</f>
        <v/>
      </c>
      <c r="AB31" s="120">
        <f>'Everyday Mileage Report'!$Q26</f>
        <v>0</v>
      </c>
      <c r="AC31" s="120" t="str">
        <f>'Everyday Mileage Report'!$R25</f>
        <v/>
      </c>
      <c r="AD31" s="120">
        <f>'Everyday Mileage Report'!$R26</f>
        <v>0</v>
      </c>
      <c r="AE31" s="120" t="str">
        <f>'Everyday Mileage Report'!$S25</f>
        <v/>
      </c>
      <c r="AF31" s="120">
        <f>'Everyday Mileage Report'!$S26</f>
        <v>0</v>
      </c>
      <c r="AG31" s="120" t="str">
        <f>'Everyday Mileage Report'!$T25</f>
        <v/>
      </c>
      <c r="AH31" s="120">
        <f>'Everyday Mileage Report'!$T26</f>
        <v>0</v>
      </c>
      <c r="AI31" s="120" t="str">
        <f>'Everyday Mileage Report'!$U25</f>
        <v/>
      </c>
      <c r="AJ31" s="120">
        <f>'Everyday Mileage Report'!$U26</f>
        <v>0</v>
      </c>
      <c r="AK31" s="120" t="str">
        <f>'Everyday Mileage Report'!$V25</f>
        <v/>
      </c>
      <c r="AL31" s="120">
        <f>'Everyday Mileage Report'!$V26</f>
        <v>0</v>
      </c>
      <c r="AM31" s="120" t="str">
        <f>'Everyday Mileage Report'!$W25</f>
        <v/>
      </c>
      <c r="AN31" s="120">
        <f>'Everyday Mileage Report'!$W26</f>
        <v>0</v>
      </c>
      <c r="AO31" s="120" t="str">
        <f>'Everyday Mileage Report'!$X25</f>
        <v/>
      </c>
      <c r="AP31" s="120">
        <f>'Everyday Mileage Report'!$X26</f>
        <v>0</v>
      </c>
      <c r="AQ31" s="120" t="str">
        <f>'Everyday Mileage Report'!$Y25</f>
        <v/>
      </c>
      <c r="AR31" s="120">
        <f>'Everyday Mileage Report'!$Y26</f>
        <v>0</v>
      </c>
      <c r="AS31" s="120" t="str">
        <f>'Everyday Mileage Report'!$Z25</f>
        <v/>
      </c>
      <c r="AT31" s="120">
        <f>'Everyday Mileage Report'!$Z26</f>
        <v>0</v>
      </c>
      <c r="AU31" s="120" t="str">
        <f>'Everyday Mileage Report'!$AA25</f>
        <v/>
      </c>
      <c r="AV31" s="120">
        <f>'Everyday Mileage Report'!$AA26</f>
        <v>0</v>
      </c>
      <c r="AW31" s="120" t="str">
        <f>'Everyday Mileage Report'!$AB25</f>
        <v/>
      </c>
      <c r="AX31" s="120">
        <f>'Everyday Mileage Report'!$AB26</f>
        <v>0</v>
      </c>
      <c r="AY31" s="120" t="str">
        <f>'Everyday Mileage Report'!$AC25</f>
        <v/>
      </c>
      <c r="AZ31" s="120">
        <f>'Everyday Mileage Report'!$AC26</f>
        <v>0</v>
      </c>
      <c r="BA31" s="120" t="str">
        <f>'Everyday Mileage Report'!$AD25</f>
        <v/>
      </c>
      <c r="BB31" s="120">
        <f>'Everyday Mileage Report'!$AD26</f>
        <v>0</v>
      </c>
      <c r="BC31" s="120" t="str">
        <f>'Everyday Mileage Report'!$AE25</f>
        <v/>
      </c>
      <c r="BD31" s="120">
        <f>'Everyday Mileage Report'!$AE26</f>
        <v>0</v>
      </c>
      <c r="BE31" s="120" t="str">
        <f>'Everyday Mileage Report'!$AF25</f>
        <v/>
      </c>
      <c r="BF31" s="120">
        <f>'Everyday Mileage Report'!$AF26</f>
        <v>0</v>
      </c>
      <c r="BG31" s="120" t="str">
        <f>'Everyday Mileage Report'!$AG25</f>
        <v/>
      </c>
      <c r="BH31" s="120">
        <f>'Everyday Mileage Report'!$AG26</f>
        <v>0</v>
      </c>
      <c r="BI31" s="120" t="str">
        <f>'Everyday Mileage Report'!$AH25</f>
        <v/>
      </c>
      <c r="BJ31" s="120">
        <f>'Everyday Mileage Report'!$AH26</f>
        <v>0</v>
      </c>
      <c r="BK31" s="120" t="str">
        <f>'Everyday Mileage Report'!$AI25</f>
        <v/>
      </c>
      <c r="BL31" s="121">
        <f>'Everyday Mileage Report'!$AI26</f>
        <v>0</v>
      </c>
    </row>
    <row r="32" spans="2:64" ht="18.95" customHeight="1">
      <c r="B32" s="126" t="s">
        <v>167</v>
      </c>
      <c r="C32" s="120" t="str">
        <f>'Everyday Mileage Report'!$E27</f>
        <v/>
      </c>
      <c r="D32" s="120">
        <f>'Everyday Mileage Report'!$E28</f>
        <v>0</v>
      </c>
      <c r="E32" s="120" t="str">
        <f>'Everyday Mileage Report'!$F27</f>
        <v/>
      </c>
      <c r="F32" s="120">
        <f>'Everyday Mileage Report'!$F28</f>
        <v>0</v>
      </c>
      <c r="G32" s="120" t="str">
        <f>'Everyday Mileage Report'!$G27</f>
        <v/>
      </c>
      <c r="H32" s="120">
        <f>'Everyday Mileage Report'!$G28</f>
        <v>0</v>
      </c>
      <c r="I32" s="120" t="str">
        <f>'Everyday Mileage Report'!$H27</f>
        <v/>
      </c>
      <c r="J32" s="120">
        <f>'Everyday Mileage Report'!$H28</f>
        <v>0</v>
      </c>
      <c r="K32" s="120" t="str">
        <f>'Everyday Mileage Report'!$I27</f>
        <v/>
      </c>
      <c r="L32" s="120">
        <f>'Everyday Mileage Report'!$I28</f>
        <v>0</v>
      </c>
      <c r="M32" s="120" t="str">
        <f>'Everyday Mileage Report'!$J27</f>
        <v/>
      </c>
      <c r="N32" s="120">
        <f>'Everyday Mileage Report'!$J28</f>
        <v>0</v>
      </c>
      <c r="O32" s="120" t="str">
        <f>'Everyday Mileage Report'!$K27</f>
        <v/>
      </c>
      <c r="P32" s="120">
        <f>'Everyday Mileage Report'!$K28</f>
        <v>0</v>
      </c>
      <c r="Q32" s="120" t="str">
        <f>'Everyday Mileage Report'!$L27</f>
        <v/>
      </c>
      <c r="R32" s="120">
        <f>'Everyday Mileage Report'!$L28</f>
        <v>0</v>
      </c>
      <c r="S32" s="120" t="str">
        <f>'Everyday Mileage Report'!$M27</f>
        <v/>
      </c>
      <c r="T32" s="120">
        <f>'Everyday Mileage Report'!$M28</f>
        <v>0</v>
      </c>
      <c r="U32" s="120" t="str">
        <f>'Everyday Mileage Report'!$N27</f>
        <v/>
      </c>
      <c r="V32" s="120">
        <f>'Everyday Mileage Report'!$N28</f>
        <v>0</v>
      </c>
      <c r="W32" s="120" t="str">
        <f>'Everyday Mileage Report'!$O27</f>
        <v/>
      </c>
      <c r="X32" s="120">
        <f>'Everyday Mileage Report'!$O28</f>
        <v>0</v>
      </c>
      <c r="Y32" s="120" t="str">
        <f>'Everyday Mileage Report'!$P27</f>
        <v/>
      </c>
      <c r="Z32" s="120">
        <f>'Everyday Mileage Report'!$P28</f>
        <v>0</v>
      </c>
      <c r="AA32" s="120" t="str">
        <f>'Everyday Mileage Report'!$Q27</f>
        <v/>
      </c>
      <c r="AB32" s="120">
        <f>'Everyday Mileage Report'!$Q28</f>
        <v>0</v>
      </c>
      <c r="AC32" s="120" t="str">
        <f>'Everyday Mileage Report'!$R27</f>
        <v/>
      </c>
      <c r="AD32" s="120">
        <f>'Everyday Mileage Report'!$R28</f>
        <v>0</v>
      </c>
      <c r="AE32" s="120" t="str">
        <f>'Everyday Mileage Report'!$S27</f>
        <v/>
      </c>
      <c r="AF32" s="120">
        <f>'Everyday Mileage Report'!$S28</f>
        <v>0</v>
      </c>
      <c r="AG32" s="120" t="str">
        <f>'Everyday Mileage Report'!$T27</f>
        <v/>
      </c>
      <c r="AH32" s="120">
        <f>'Everyday Mileage Report'!$T28</f>
        <v>0</v>
      </c>
      <c r="AI32" s="120" t="str">
        <f>'Everyday Mileage Report'!$U27</f>
        <v/>
      </c>
      <c r="AJ32" s="120">
        <f>'Everyday Mileage Report'!$U28</f>
        <v>0</v>
      </c>
      <c r="AK32" s="120" t="str">
        <f>'Everyday Mileage Report'!$V27</f>
        <v/>
      </c>
      <c r="AL32" s="120">
        <f>'Everyday Mileage Report'!$V28</f>
        <v>0</v>
      </c>
      <c r="AM32" s="120" t="str">
        <f>'Everyday Mileage Report'!$W27</f>
        <v/>
      </c>
      <c r="AN32" s="120">
        <f>'Everyday Mileage Report'!$W28</f>
        <v>0</v>
      </c>
      <c r="AO32" s="120" t="str">
        <f>'Everyday Mileage Report'!$X27</f>
        <v/>
      </c>
      <c r="AP32" s="120">
        <f>'Everyday Mileage Report'!$X28</f>
        <v>0</v>
      </c>
      <c r="AQ32" s="120" t="str">
        <f>'Everyday Mileage Report'!$Y27</f>
        <v/>
      </c>
      <c r="AR32" s="120">
        <f>'Everyday Mileage Report'!$Y28</f>
        <v>0</v>
      </c>
      <c r="AS32" s="120" t="str">
        <f>'Everyday Mileage Report'!$Z27</f>
        <v/>
      </c>
      <c r="AT32" s="120">
        <f>'Everyday Mileage Report'!$Z28</f>
        <v>0</v>
      </c>
      <c r="AU32" s="120" t="str">
        <f>'Everyday Mileage Report'!$AA27</f>
        <v/>
      </c>
      <c r="AV32" s="120">
        <f>'Everyday Mileage Report'!$AA28</f>
        <v>0</v>
      </c>
      <c r="AW32" s="120" t="str">
        <f>'Everyday Mileage Report'!$AB27</f>
        <v/>
      </c>
      <c r="AX32" s="120">
        <f>'Everyday Mileage Report'!$AB28</f>
        <v>0</v>
      </c>
      <c r="AY32" s="120" t="str">
        <f>'Everyday Mileage Report'!$AC27</f>
        <v/>
      </c>
      <c r="AZ32" s="120">
        <f>'Everyday Mileage Report'!$AC28</f>
        <v>0</v>
      </c>
      <c r="BA32" s="120" t="str">
        <f>'Everyday Mileage Report'!$AD27</f>
        <v/>
      </c>
      <c r="BB32" s="120">
        <f>'Everyday Mileage Report'!$AD28</f>
        <v>0</v>
      </c>
      <c r="BC32" s="120" t="str">
        <f>'Everyday Mileage Report'!$AE27</f>
        <v/>
      </c>
      <c r="BD32" s="120">
        <f>'Everyday Mileage Report'!$AE28</f>
        <v>0</v>
      </c>
      <c r="BE32" s="120" t="str">
        <f>'Everyday Mileage Report'!$AF27</f>
        <v/>
      </c>
      <c r="BF32" s="120">
        <f>'Everyday Mileage Report'!$AF28</f>
        <v>0</v>
      </c>
      <c r="BG32" s="120" t="str">
        <f>'Everyday Mileage Report'!$AG27</f>
        <v/>
      </c>
      <c r="BH32" s="120">
        <f>'Everyday Mileage Report'!$AG28</f>
        <v>0</v>
      </c>
      <c r="BI32" s="120" t="str">
        <f>'Everyday Mileage Report'!$AH27</f>
        <v/>
      </c>
      <c r="BJ32" s="120">
        <f>'Everyday Mileage Report'!$AH28</f>
        <v>0</v>
      </c>
      <c r="BK32" s="120" t="str">
        <f>'Everyday Mileage Report'!$AI27</f>
        <v/>
      </c>
      <c r="BL32" s="121">
        <f>'Everyday Mileage Report'!$AI28</f>
        <v>0</v>
      </c>
    </row>
    <row r="33" spans="2:64" ht="18.95" customHeight="1" thickBot="1">
      <c r="B33" s="127" t="s">
        <v>168</v>
      </c>
      <c r="C33" s="122" t="str">
        <f>'Everyday Mileage Report'!$E29</f>
        <v/>
      </c>
      <c r="D33" s="122">
        <f>'Everyday Mileage Report'!$E30</f>
        <v>0</v>
      </c>
      <c r="E33" s="122" t="str">
        <f>'Everyday Mileage Report'!$F29</f>
        <v/>
      </c>
      <c r="F33" s="122">
        <f>'Everyday Mileage Report'!$F30</f>
        <v>0</v>
      </c>
      <c r="G33" s="122" t="str">
        <f>'Everyday Mileage Report'!$G29</f>
        <v/>
      </c>
      <c r="H33" s="122">
        <f>'Everyday Mileage Report'!$G30</f>
        <v>0</v>
      </c>
      <c r="I33" s="122" t="str">
        <f>'Everyday Mileage Report'!$H29</f>
        <v/>
      </c>
      <c r="J33" s="122">
        <f>'Everyday Mileage Report'!$H30</f>
        <v>0</v>
      </c>
      <c r="K33" s="122" t="str">
        <f>'Everyday Mileage Report'!$I29</f>
        <v/>
      </c>
      <c r="L33" s="122">
        <f>'Everyday Mileage Report'!$I30</f>
        <v>0</v>
      </c>
      <c r="M33" s="122" t="str">
        <f>'Everyday Mileage Report'!$J29</f>
        <v/>
      </c>
      <c r="N33" s="122">
        <f>'Everyday Mileage Report'!$J30</f>
        <v>0</v>
      </c>
      <c r="O33" s="122" t="str">
        <f>'Everyday Mileage Report'!$K29</f>
        <v/>
      </c>
      <c r="P33" s="122">
        <f>'Everyday Mileage Report'!$K30</f>
        <v>0</v>
      </c>
      <c r="Q33" s="122" t="str">
        <f>'Everyday Mileage Report'!$L29</f>
        <v/>
      </c>
      <c r="R33" s="122">
        <f>'Everyday Mileage Report'!$L30</f>
        <v>0</v>
      </c>
      <c r="S33" s="122" t="str">
        <f>'Everyday Mileage Report'!$M29</f>
        <v/>
      </c>
      <c r="T33" s="122">
        <f>'Everyday Mileage Report'!$M30</f>
        <v>0</v>
      </c>
      <c r="U33" s="122" t="str">
        <f>'Everyday Mileage Report'!$N29</f>
        <v/>
      </c>
      <c r="V33" s="122">
        <f>'Everyday Mileage Report'!$N30</f>
        <v>0</v>
      </c>
      <c r="W33" s="122" t="str">
        <f>'Everyday Mileage Report'!$O29</f>
        <v/>
      </c>
      <c r="X33" s="122">
        <f>'Everyday Mileage Report'!$O30</f>
        <v>0</v>
      </c>
      <c r="Y33" s="122" t="str">
        <f>'Everyday Mileage Report'!$P29</f>
        <v/>
      </c>
      <c r="Z33" s="122">
        <f>'Everyday Mileage Report'!$P30</f>
        <v>0</v>
      </c>
      <c r="AA33" s="122" t="str">
        <f>'Everyday Mileage Report'!$Q29</f>
        <v/>
      </c>
      <c r="AB33" s="122">
        <f>'Everyday Mileage Report'!$Q30</f>
        <v>0</v>
      </c>
      <c r="AC33" s="122" t="str">
        <f>'Everyday Mileage Report'!$R29</f>
        <v/>
      </c>
      <c r="AD33" s="122">
        <f>'Everyday Mileage Report'!$R30</f>
        <v>0</v>
      </c>
      <c r="AE33" s="122" t="str">
        <f>'Everyday Mileage Report'!$S29</f>
        <v/>
      </c>
      <c r="AF33" s="122">
        <f>'Everyday Mileage Report'!$S30</f>
        <v>0</v>
      </c>
      <c r="AG33" s="122" t="str">
        <f>'Everyday Mileage Report'!$T29</f>
        <v/>
      </c>
      <c r="AH33" s="122">
        <f>'Everyday Mileage Report'!$T30</f>
        <v>0</v>
      </c>
      <c r="AI33" s="122" t="str">
        <f>'Everyday Mileage Report'!$U29</f>
        <v/>
      </c>
      <c r="AJ33" s="122">
        <f>'Everyday Mileage Report'!$U30</f>
        <v>0</v>
      </c>
      <c r="AK33" s="122" t="str">
        <f>'Everyday Mileage Report'!$V29</f>
        <v/>
      </c>
      <c r="AL33" s="122">
        <f>'Everyday Mileage Report'!$V30</f>
        <v>0</v>
      </c>
      <c r="AM33" s="122" t="str">
        <f>'Everyday Mileage Report'!$W29</f>
        <v/>
      </c>
      <c r="AN33" s="122">
        <f>'Everyday Mileage Report'!$W30</f>
        <v>0</v>
      </c>
      <c r="AO33" s="122" t="str">
        <f>'Everyday Mileage Report'!$X29</f>
        <v/>
      </c>
      <c r="AP33" s="122">
        <f>'Everyday Mileage Report'!$X30</f>
        <v>0</v>
      </c>
      <c r="AQ33" s="122" t="str">
        <f>'Everyday Mileage Report'!$Y29</f>
        <v/>
      </c>
      <c r="AR33" s="122">
        <f>'Everyday Mileage Report'!$Y30</f>
        <v>0</v>
      </c>
      <c r="AS33" s="122" t="str">
        <f>'Everyday Mileage Report'!$Z29</f>
        <v/>
      </c>
      <c r="AT33" s="122">
        <f>'Everyday Mileage Report'!$Z30</f>
        <v>0</v>
      </c>
      <c r="AU33" s="122" t="str">
        <f>'Everyday Mileage Report'!$AA29</f>
        <v/>
      </c>
      <c r="AV33" s="122">
        <f>'Everyday Mileage Report'!$AA30</f>
        <v>0</v>
      </c>
      <c r="AW33" s="122" t="str">
        <f>'Everyday Mileage Report'!$AB29</f>
        <v/>
      </c>
      <c r="AX33" s="122">
        <f>'Everyday Mileage Report'!$AB30</f>
        <v>0</v>
      </c>
      <c r="AY33" s="122" t="str">
        <f>'Everyday Mileage Report'!$AC29</f>
        <v/>
      </c>
      <c r="AZ33" s="122">
        <f>'Everyday Mileage Report'!$AC30</f>
        <v>0</v>
      </c>
      <c r="BA33" s="122" t="str">
        <f>'Everyday Mileage Report'!$AD29</f>
        <v/>
      </c>
      <c r="BB33" s="122">
        <f>'Everyday Mileage Report'!$AD30</f>
        <v>0</v>
      </c>
      <c r="BC33" s="122" t="str">
        <f>'Everyday Mileage Report'!$AE29</f>
        <v/>
      </c>
      <c r="BD33" s="122">
        <f>'Everyday Mileage Report'!$AE30</f>
        <v>0</v>
      </c>
      <c r="BE33" s="122" t="str">
        <f>'Everyday Mileage Report'!$AF29</f>
        <v/>
      </c>
      <c r="BF33" s="122">
        <f>'Everyday Mileage Report'!$AF30</f>
        <v>0</v>
      </c>
      <c r="BG33" s="122" t="str">
        <f>'Everyday Mileage Report'!$AG29</f>
        <v/>
      </c>
      <c r="BH33" s="122">
        <f>'Everyday Mileage Report'!$AG30</f>
        <v>0</v>
      </c>
      <c r="BI33" s="122" t="str">
        <f>'Everyday Mileage Report'!$AH29</f>
        <v/>
      </c>
      <c r="BJ33" s="122">
        <f>'Everyday Mileage Report'!$AH30</f>
        <v>0</v>
      </c>
      <c r="BK33" s="122" t="str">
        <f>'Everyday Mileage Report'!$AI29</f>
        <v/>
      </c>
      <c r="BL33" s="123">
        <f>'Everyday Mileage Report'!$AI30</f>
        <v>0</v>
      </c>
    </row>
    <row r="34" spans="2:64" ht="18.95" customHeight="1" thickTop="1"/>
  </sheetData>
  <sheetProtection algorithmName="SHA-512" hashValue="van22It8TmLjcskcPf+uC7msWSBHPIV9bunylU1zYmzGeMlGLaqF9T9FpubHx9BkfGHxR2le7/w6bNAFYZk1Mg==" saltValue="qKikM0Mwo9qIh3KdxT5FrQ==" spinCount="100000" sheet="1" selectLockedCell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B2:Q33"/>
  <sheetViews>
    <sheetView workbookViewId="0">
      <selection activeCell="H7" sqref="H7"/>
    </sheetView>
  </sheetViews>
  <sheetFormatPr defaultColWidth="13.7109375" defaultRowHeight="18.95" customHeight="1"/>
  <cols>
    <col min="1" max="1" width="3.7109375" style="100" customWidth="1"/>
    <col min="2" max="4" width="13.7109375" style="100"/>
    <col min="5" max="6" width="27.7109375" style="100" customWidth="1"/>
    <col min="7" max="7" width="13.7109375" style="100"/>
    <col min="8" max="8" width="13.7109375" style="100" customWidth="1"/>
    <col min="9" max="9" width="13.7109375" style="100"/>
    <col min="10" max="10" width="13.7109375" style="100" customWidth="1"/>
    <col min="11" max="16384" width="13.7109375" style="100"/>
  </cols>
  <sheetData>
    <row r="2" spans="2:11" ht="18.95" customHeight="1">
      <c r="B2" s="554" t="s">
        <v>68</v>
      </c>
      <c r="C2" s="554"/>
      <c r="D2" s="554"/>
      <c r="E2" s="554"/>
      <c r="F2" s="554"/>
      <c r="H2" s="553" t="s">
        <v>257</v>
      </c>
      <c r="I2" s="553"/>
      <c r="J2" s="553"/>
      <c r="K2" s="553"/>
    </row>
    <row r="3" spans="2:11" ht="18.95" customHeight="1">
      <c r="B3" s="173" t="s">
        <v>11</v>
      </c>
      <c r="C3" s="173" t="s">
        <v>12</v>
      </c>
      <c r="D3" s="173" t="s">
        <v>69</v>
      </c>
      <c r="E3" s="173" t="s">
        <v>12</v>
      </c>
      <c r="F3" s="173" t="s">
        <v>69</v>
      </c>
      <c r="H3" s="256" t="s">
        <v>291</v>
      </c>
      <c r="I3" s="256" t="s">
        <v>293</v>
      </c>
      <c r="J3" s="256" t="s">
        <v>292</v>
      </c>
      <c r="K3" s="256" t="s">
        <v>294</v>
      </c>
    </row>
    <row r="4" spans="2:11" ht="18.95" customHeight="1">
      <c r="B4" s="263" t="s">
        <v>13</v>
      </c>
      <c r="C4" s="302">
        <f t="shared" ref="C4:C15" si="0">IF(E4&lt;1,0,INDEX(DB_Location,MATCH(E4,Col_Location,),MATCH("code",Row_Location,)))</f>
        <v>0</v>
      </c>
      <c r="D4" s="302">
        <f t="shared" ref="D4:D15" si="1">IF(F4&lt;1,0,INDEX(DB_Location,MATCH(F4,Col_Location,),MATCH("code",Row_Location,)))</f>
        <v>0</v>
      </c>
      <c r="E4" s="300">
        <f>'Occasional Mileage Report'!G7</f>
        <v>0</v>
      </c>
      <c r="F4" s="300">
        <f>'Occasional Mileage Report'!M7</f>
        <v>0</v>
      </c>
      <c r="H4" s="271" t="s">
        <v>387</v>
      </c>
      <c r="I4" s="254" t="str">
        <f>LEFT('Occasional Mileage Report'!Q$23,2)</f>
        <v/>
      </c>
      <c r="J4" s="255" t="str">
        <f>IF((H4=I4),"TRUE","FALSE")</f>
        <v>FALSE</v>
      </c>
      <c r="K4" s="230">
        <f>IF(J4="true",1,0)</f>
        <v>0</v>
      </c>
    </row>
    <row r="5" spans="2:11" ht="18.95" customHeight="1">
      <c r="B5" s="263" t="s">
        <v>15</v>
      </c>
      <c r="C5" s="302">
        <f t="shared" si="0"/>
        <v>0</v>
      </c>
      <c r="D5" s="302">
        <f t="shared" si="1"/>
        <v>0</v>
      </c>
      <c r="E5" s="300">
        <f>'Occasional Mileage Report'!G8</f>
        <v>0</v>
      </c>
      <c r="F5" s="300">
        <f>'Occasional Mileage Report'!M8</f>
        <v>0</v>
      </c>
      <c r="H5" s="271" t="s">
        <v>388</v>
      </c>
      <c r="I5" s="254" t="str">
        <f>I4</f>
        <v/>
      </c>
      <c r="J5" s="255" t="str">
        <f>IF((H5=I5),"TRUE","FALSE")</f>
        <v>FALSE</v>
      </c>
      <c r="K5" s="230">
        <f>IF(J5="true",1,0)</f>
        <v>0</v>
      </c>
    </row>
    <row r="6" spans="2:11" ht="18.95" customHeight="1">
      <c r="B6" s="264" t="s">
        <v>16</v>
      </c>
      <c r="C6" s="231">
        <f t="shared" si="0"/>
        <v>0</v>
      </c>
      <c r="D6" s="231">
        <f t="shared" si="1"/>
        <v>0</v>
      </c>
      <c r="E6" s="301">
        <f>'Occasional Mileage Report'!G9</f>
        <v>0</v>
      </c>
      <c r="F6" s="301">
        <f>'Occasional Mileage Report'!M9</f>
        <v>0</v>
      </c>
      <c r="H6" s="271" t="s">
        <v>389</v>
      </c>
      <c r="I6" s="254" t="str">
        <f>I4</f>
        <v/>
      </c>
      <c r="J6" s="255" t="str">
        <f>IF((H6=I6),"TRUE","FALSE")</f>
        <v>FALSE</v>
      </c>
      <c r="K6" s="230">
        <f>IF(J6="true",1,0)</f>
        <v>0</v>
      </c>
    </row>
    <row r="7" spans="2:11" ht="18.95" customHeight="1">
      <c r="B7" s="264" t="s">
        <v>18</v>
      </c>
      <c r="C7" s="231">
        <f t="shared" si="0"/>
        <v>0</v>
      </c>
      <c r="D7" s="231">
        <f t="shared" si="1"/>
        <v>0</v>
      </c>
      <c r="E7" s="301">
        <f>'Occasional Mileage Report'!G10</f>
        <v>0</v>
      </c>
      <c r="F7" s="301">
        <f>'Occasional Mileage Report'!M10</f>
        <v>0</v>
      </c>
      <c r="K7" s="257">
        <f>SUM(K4:K6)</f>
        <v>0</v>
      </c>
    </row>
    <row r="8" spans="2:11" ht="18.95" customHeight="1">
      <c r="B8" s="263" t="s">
        <v>20</v>
      </c>
      <c r="C8" s="302">
        <f t="shared" si="0"/>
        <v>0</v>
      </c>
      <c r="D8" s="302">
        <f t="shared" si="1"/>
        <v>0</v>
      </c>
      <c r="E8" s="300">
        <f>'Occasional Mileage Report'!G11</f>
        <v>0</v>
      </c>
      <c r="F8" s="300">
        <f>'Occasional Mileage Report'!M11</f>
        <v>0</v>
      </c>
    </row>
    <row r="9" spans="2:11" ht="18.95" customHeight="1">
      <c r="B9" s="263" t="s">
        <v>21</v>
      </c>
      <c r="C9" s="302">
        <f t="shared" si="0"/>
        <v>0</v>
      </c>
      <c r="D9" s="302">
        <f t="shared" si="1"/>
        <v>0</v>
      </c>
      <c r="E9" s="300">
        <f>'Occasional Mileage Report'!G12</f>
        <v>0</v>
      </c>
      <c r="F9" s="300">
        <f>'Occasional Mileage Report'!M12</f>
        <v>0</v>
      </c>
      <c r="H9" s="553" t="s">
        <v>272</v>
      </c>
      <c r="I9" s="553"/>
      <c r="J9" s="553"/>
      <c r="K9" s="553"/>
    </row>
    <row r="10" spans="2:11" ht="18.95" customHeight="1">
      <c r="B10" s="264" t="s">
        <v>22</v>
      </c>
      <c r="C10" s="231">
        <f t="shared" si="0"/>
        <v>0</v>
      </c>
      <c r="D10" s="231">
        <f t="shared" si="1"/>
        <v>0</v>
      </c>
      <c r="E10" s="301">
        <f>'Occasional Mileage Report'!G13</f>
        <v>0</v>
      </c>
      <c r="F10" s="301">
        <f>'Occasional Mileage Report'!M13</f>
        <v>0</v>
      </c>
      <c r="H10" s="256" t="s">
        <v>295</v>
      </c>
      <c r="I10" s="256" t="s">
        <v>296</v>
      </c>
      <c r="J10" s="256" t="s">
        <v>295</v>
      </c>
      <c r="K10" s="256" t="s">
        <v>296</v>
      </c>
    </row>
    <row r="11" spans="2:11" ht="18.95" customHeight="1">
      <c r="B11" s="264" t="s">
        <v>23</v>
      </c>
      <c r="C11" s="231">
        <f t="shared" si="0"/>
        <v>0</v>
      </c>
      <c r="D11" s="231">
        <f t="shared" si="1"/>
        <v>0</v>
      </c>
      <c r="E11" s="301">
        <f>'Occasional Mileage Report'!G14</f>
        <v>0</v>
      </c>
      <c r="F11" s="301">
        <f>'Occasional Mileage Report'!M14</f>
        <v>0</v>
      </c>
      <c r="H11" s="220" t="s">
        <v>297</v>
      </c>
      <c r="I11" s="220" t="str">
        <f>'Occasional Mileage Report'!E8</f>
        <v>YES</v>
      </c>
      <c r="J11" s="220" t="s">
        <v>303</v>
      </c>
      <c r="K11" s="220">
        <f>'Occasional Mileage Report'!K8</f>
        <v>0</v>
      </c>
    </row>
    <row r="12" spans="2:11" ht="18.95" customHeight="1">
      <c r="B12" s="263" t="s">
        <v>24</v>
      </c>
      <c r="C12" s="302">
        <f t="shared" si="0"/>
        <v>0</v>
      </c>
      <c r="D12" s="302">
        <f t="shared" si="1"/>
        <v>0</v>
      </c>
      <c r="E12" s="300">
        <f>'Occasional Mileage Report'!G15</f>
        <v>0</v>
      </c>
      <c r="F12" s="300">
        <f>'Occasional Mileage Report'!M15</f>
        <v>0</v>
      </c>
      <c r="H12" s="220" t="s">
        <v>298</v>
      </c>
      <c r="I12" s="220" t="str">
        <f>'Occasional Mileage Report'!E10</f>
        <v>YES</v>
      </c>
      <c r="J12" s="220" t="s">
        <v>304</v>
      </c>
      <c r="K12" s="220">
        <f>'Occasional Mileage Report'!K10</f>
        <v>0</v>
      </c>
    </row>
    <row r="13" spans="2:11" ht="18.95" customHeight="1">
      <c r="B13" s="263" t="s">
        <v>26</v>
      </c>
      <c r="C13" s="302">
        <f t="shared" si="0"/>
        <v>0</v>
      </c>
      <c r="D13" s="302">
        <f t="shared" si="1"/>
        <v>0</v>
      </c>
      <c r="E13" s="300">
        <f>'Occasional Mileage Report'!G16</f>
        <v>0</v>
      </c>
      <c r="F13" s="300">
        <f>'Occasional Mileage Report'!M16</f>
        <v>0</v>
      </c>
      <c r="H13" s="220" t="s">
        <v>299</v>
      </c>
      <c r="I13" s="220" t="str">
        <f>'Occasional Mileage Report'!E12</f>
        <v>YES</v>
      </c>
      <c r="J13" s="220" t="s">
        <v>305</v>
      </c>
      <c r="K13" s="220">
        <f>'Occasional Mileage Report'!K12</f>
        <v>0</v>
      </c>
    </row>
    <row r="14" spans="2:11" ht="18.95" customHeight="1">
      <c r="B14" s="264" t="s">
        <v>27</v>
      </c>
      <c r="C14" s="231">
        <f t="shared" si="0"/>
        <v>0</v>
      </c>
      <c r="D14" s="231">
        <f t="shared" si="1"/>
        <v>0</v>
      </c>
      <c r="E14" s="301">
        <f>'Occasional Mileage Report'!G17</f>
        <v>0</v>
      </c>
      <c r="F14" s="301">
        <f>'Occasional Mileage Report'!M17</f>
        <v>0</v>
      </c>
      <c r="H14" s="220" t="s">
        <v>300</v>
      </c>
      <c r="I14" s="220" t="str">
        <f>'Occasional Mileage Report'!E14</f>
        <v>YES</v>
      </c>
      <c r="J14" s="220" t="s">
        <v>306</v>
      </c>
      <c r="K14" s="220">
        <f>'Occasional Mileage Report'!K14</f>
        <v>0</v>
      </c>
    </row>
    <row r="15" spans="2:11" ht="18.95" customHeight="1">
      <c r="B15" s="264" t="s">
        <v>28</v>
      </c>
      <c r="C15" s="231">
        <f t="shared" si="0"/>
        <v>0</v>
      </c>
      <c r="D15" s="231">
        <f t="shared" si="1"/>
        <v>0</v>
      </c>
      <c r="E15" s="301">
        <f>'Occasional Mileage Report'!G18</f>
        <v>0</v>
      </c>
      <c r="F15" s="301">
        <f>'Occasional Mileage Report'!M18</f>
        <v>0</v>
      </c>
      <c r="H15" s="220" t="s">
        <v>301</v>
      </c>
      <c r="I15" s="220" t="str">
        <f>'Occasional Mileage Report'!E16</f>
        <v>YES</v>
      </c>
      <c r="J15" s="220" t="s">
        <v>307</v>
      </c>
      <c r="K15" s="220">
        <f>'Occasional Mileage Report'!K16</f>
        <v>0</v>
      </c>
    </row>
    <row r="16" spans="2:11" ht="18.95" customHeight="1">
      <c r="B16" s="173" t="s">
        <v>29</v>
      </c>
      <c r="C16" s="173" t="s">
        <v>12</v>
      </c>
      <c r="D16" s="173" t="s">
        <v>69</v>
      </c>
      <c r="H16" s="220" t="s">
        <v>302</v>
      </c>
      <c r="I16" s="220">
        <f>'Occasional Mileage Report'!E18</f>
        <v>0</v>
      </c>
      <c r="J16" s="220" t="s">
        <v>308</v>
      </c>
      <c r="K16" s="220">
        <f>'Occasional Mileage Report'!K18</f>
        <v>0</v>
      </c>
    </row>
    <row r="17" spans="2:17" ht="18.95" customHeight="1" thickBot="1">
      <c r="B17" s="263" t="s">
        <v>30</v>
      </c>
      <c r="C17" s="172">
        <f>(IF(OR(C4="xxx",C5="xxx"),'Occasional Mileage Report'!H7,IF(ISERROR(INDEX(DB_Distance,MATCH(C4,Col_Distance,),MATCH(C5,Row_Distance,))),0,INDEX(DB_Distance,MATCH(C4,Col_Distance,),MATCH(C5,Row_Distance,)))))</f>
        <v>0</v>
      </c>
      <c r="D17" s="172">
        <f>(IF(OR(D4="xxx",D5="xxx"),'Occasional Mileage Report'!N7,IF(ISERROR(INDEX(DB_Distance,MATCH(D4,Col_Distance,),MATCH(D5,Row_Distance,))),0,INDEX(DB_Distance,MATCH(D4,Col_Distance,),MATCH(D5,Row_Distance,)))))</f>
        <v>0</v>
      </c>
      <c r="F17" s="260" t="s">
        <v>240</v>
      </c>
    </row>
    <row r="18" spans="2:17" ht="18.95" customHeight="1" thickTop="1">
      <c r="B18" s="264" t="s">
        <v>31</v>
      </c>
      <c r="C18" s="174">
        <f>IF(OR(C6="xxx",C7="xxx"),'Occasional Mileage Report'!H9,IF(ISERROR(INDEX(DB_Distance,MATCH(C6,Col_Distance,),MATCH(C7,Row_Distance,))),0,INDEX(DB_Distance,MATCH(C6,Col_Distance,),MATCH(C7,Row_Distance,))))</f>
        <v>0</v>
      </c>
      <c r="D18" s="174">
        <f>IF(OR(D6="xxx",D7="xxx"),'Occasional Mileage Report'!N9,IF(ISERROR(INDEX(DB_Distance,MATCH(D6,Col_Distance,),MATCH(D7,Row_Distance,))),0,INDEX(DB_Distance,MATCH(D6,Col_Distance,),MATCH(D7,Row_Distance,))))</f>
        <v>0</v>
      </c>
      <c r="F18" s="261"/>
      <c r="H18" s="553" t="s">
        <v>310</v>
      </c>
      <c r="I18" s="553"/>
      <c r="J18" s="553"/>
      <c r="K18" s="553"/>
      <c r="L18" s="553"/>
      <c r="M18" s="553"/>
      <c r="N18" s="553"/>
      <c r="O18" s="553"/>
      <c r="P18" s="553"/>
      <c r="Q18" s="553"/>
    </row>
    <row r="19" spans="2:17" ht="18.95" customHeight="1">
      <c r="B19" s="263" t="s">
        <v>32</v>
      </c>
      <c r="C19" s="172">
        <f>IF(OR(C8="xxx",C9="xxx"),'Occasional Mileage Report'!H11,IF(ISERROR(INDEX(DB_Distance,MATCH(C8,Col_Distance,),MATCH(C9,Row_Distance,))),0,INDEX(DB_Distance,MATCH(C8,Col_Distance,),MATCH(C9,Row_Distance,))))</f>
        <v>0</v>
      </c>
      <c r="D19" s="172">
        <f>IF(OR(D8="xxx",D9="xxx"),'Occasional Mileage Report'!N11,IF(ISERROR(INDEX(DB_Distance,MATCH(D8,Col_Distance,),MATCH(D9,Row_Distance,))),0,INDEX(DB_Distance,MATCH(D8,Col_Distance,),MATCH(D9,Row_Distance,))))</f>
        <v>0</v>
      </c>
      <c r="F19" s="262" t="s">
        <v>284</v>
      </c>
      <c r="H19" s="256" t="s">
        <v>295</v>
      </c>
      <c r="I19" s="256" t="s">
        <v>311</v>
      </c>
      <c r="J19" s="256" t="s">
        <v>163</v>
      </c>
      <c r="K19" s="258" t="s">
        <v>324</v>
      </c>
      <c r="L19" s="256" t="s">
        <v>163</v>
      </c>
      <c r="M19" s="256" t="s">
        <v>290</v>
      </c>
      <c r="N19" s="256" t="s">
        <v>164</v>
      </c>
      <c r="O19" s="256" t="s">
        <v>164</v>
      </c>
      <c r="P19" s="256" t="s">
        <v>165</v>
      </c>
      <c r="Q19" s="256" t="s">
        <v>165</v>
      </c>
    </row>
    <row r="20" spans="2:17" ht="18.95" customHeight="1">
      <c r="B20" s="264" t="s">
        <v>33</v>
      </c>
      <c r="C20" s="174">
        <f>IF(OR(C10="xxx",C11="xxx"),'Occasional Mileage Report'!H13,IF(ISERROR(INDEX(DB_Distance,MATCH(C10,Col_Distance,),MATCH(C11,Row_Distance,))),0,INDEX(DB_Distance,MATCH(C10,Col_Distance,),MATCH(C11,Row_Distance,))))</f>
        <v>0</v>
      </c>
      <c r="D20" s="174">
        <f>IF(OR(D10="xxx",D11="xxx"),'Occasional Mileage Report'!N13,IF(ISERROR(INDEX(DB_Distance,MATCH(D10,Col_Distance,),MATCH(D11,Row_Distance,))),0,INDEX(DB_Distance,MATCH(D10,Col_Distance,),MATCH(D11,Row_Distance,))))</f>
        <v>0</v>
      </c>
      <c r="F20" s="262" t="s">
        <v>248</v>
      </c>
      <c r="H20" s="220" t="s">
        <v>312</v>
      </c>
      <c r="I20" s="246">
        <f>'Occasional Mileage Report'!P7</f>
        <v>0</v>
      </c>
      <c r="J20" s="246">
        <f>'Occasional Mileage Report'!Q7</f>
        <v>0</v>
      </c>
      <c r="K20" s="246" t="s">
        <v>275</v>
      </c>
      <c r="L20" s="246">
        <f>SUMIF(I$20:I$31,K20,J$20:J$31)</f>
        <v>0</v>
      </c>
      <c r="M20" s="231">
        <f>K7</f>
        <v>0</v>
      </c>
      <c r="N20" s="246">
        <f>IF('Occasional Mileage Report'!Q5="employee",1,0)</f>
        <v>0</v>
      </c>
      <c r="O20" s="259">
        <f>ROUND(L20*M20*N20,2)</f>
        <v>0</v>
      </c>
      <c r="P20" s="246">
        <f>IF('Occasional Mileage Report'!Q5="district",1,0)</f>
        <v>0</v>
      </c>
      <c r="Q20" s="259">
        <f>ROUND(L20*M20*P20,2)</f>
        <v>0</v>
      </c>
    </row>
    <row r="21" spans="2:17" ht="18.95" customHeight="1">
      <c r="B21" s="263" t="s">
        <v>34</v>
      </c>
      <c r="C21" s="172">
        <f>IF(OR(C12="xxx",C13="xxx"),'Occasional Mileage Report'!H15,IF(ISERROR(INDEX(DB_Distance,MATCH(C12,Col_Distance,),MATCH(C13,Row_Distance,))),0,INDEX(DB_Distance,MATCH(C12,Col_Distance,),MATCH(C13,Row_Distance,))))</f>
        <v>0</v>
      </c>
      <c r="D21" s="172">
        <f>IF(OR(D12="xxx",D13="xxx"),'Occasional Mileage Report'!N15,IF(ISERROR(INDEX(DB_Distance,MATCH(D12,Col_Distance,),MATCH(D13,Row_Distance,))),0,INDEX(DB_Distance,MATCH(D12,Col_Distance,),MATCH(D13,Row_Distance,))))</f>
        <v>0</v>
      </c>
      <c r="H21" s="220" t="s">
        <v>313</v>
      </c>
      <c r="I21" s="246">
        <f>'Occasional Mileage Report'!P8</f>
        <v>0</v>
      </c>
      <c r="J21" s="246">
        <f>'Occasional Mileage Report'!Q8</f>
        <v>0</v>
      </c>
      <c r="K21" s="246" t="s">
        <v>276</v>
      </c>
      <c r="L21" s="246">
        <f>SUMIF(I$20:I$31,K21,J$20:J$31)</f>
        <v>0</v>
      </c>
      <c r="M21" s="231">
        <f>M20</f>
        <v>0</v>
      </c>
      <c r="N21" s="246">
        <f>N20</f>
        <v>0</v>
      </c>
      <c r="O21" s="259">
        <f>ROUND(L21*M21*N21,2)</f>
        <v>0</v>
      </c>
      <c r="P21" s="246">
        <f>P20</f>
        <v>0</v>
      </c>
      <c r="Q21" s="259">
        <f>ROUND(L21*M21*P21,2)</f>
        <v>0</v>
      </c>
    </row>
    <row r="22" spans="2:17" ht="18.95" customHeight="1">
      <c r="B22" s="264" t="s">
        <v>35</v>
      </c>
      <c r="C22" s="174">
        <f>IF(OR(C14="xxx",C15="xxx"),'Occasional Mileage Report'!H17,IF(ISERROR(INDEX(DB_Distance,MATCH(C14,Col_Distance,),MATCH(C15,Row_Distance,))),0,INDEX(DB_Distance,MATCH(C14,Col_Distance,),MATCH(C15,Row_Distance,))))</f>
        <v>0</v>
      </c>
      <c r="D22" s="174">
        <f>IF(OR(D14="xxx",D15="xxx"),'Occasional Mileage Report'!N17,IF(ISERROR(INDEX(DB_Distance,MATCH(D14,Col_Distance,),MATCH(D15,Row_Distance,))),0,INDEX(DB_Distance,MATCH(D14,Col_Distance,),MATCH(D15,Row_Distance,))))</f>
        <v>0</v>
      </c>
      <c r="F22" s="260" t="s">
        <v>239</v>
      </c>
      <c r="H22" s="220" t="s">
        <v>314</v>
      </c>
      <c r="I22" s="246">
        <f>'Occasional Mileage Report'!P9</f>
        <v>0</v>
      </c>
      <c r="J22" s="246">
        <f>'Occasional Mileage Report'!Q9</f>
        <v>0</v>
      </c>
      <c r="K22" s="246" t="s">
        <v>277</v>
      </c>
      <c r="L22" s="246">
        <f>SUMIF(I$20:I$31,K22,J$20:J$31)</f>
        <v>0</v>
      </c>
      <c r="M22" s="231">
        <f>M20</f>
        <v>0</v>
      </c>
      <c r="N22" s="246">
        <f>N20</f>
        <v>0</v>
      </c>
      <c r="O22" s="259">
        <f>ROUND(L22*M22*N22,2)</f>
        <v>0</v>
      </c>
      <c r="P22" s="246">
        <f>P20</f>
        <v>0</v>
      </c>
      <c r="Q22" s="259">
        <f>ROUND(L22*M22*P22,2)</f>
        <v>0</v>
      </c>
    </row>
    <row r="23" spans="2:17" ht="18.95" customHeight="1">
      <c r="B23" s="173" t="s">
        <v>29</v>
      </c>
      <c r="C23" s="173" t="s">
        <v>12</v>
      </c>
      <c r="D23" s="173" t="s">
        <v>69</v>
      </c>
      <c r="F23" s="262"/>
      <c r="H23" s="220" t="s">
        <v>315</v>
      </c>
      <c r="I23" s="246">
        <f>'Occasional Mileage Report'!P10</f>
        <v>0</v>
      </c>
      <c r="J23" s="246">
        <f>'Occasional Mileage Report'!Q10</f>
        <v>0</v>
      </c>
      <c r="K23" s="246" t="s">
        <v>278</v>
      </c>
      <c r="L23" s="246">
        <f>SUMIF(I$20:I$31,K23,J$20:J$31)</f>
        <v>0</v>
      </c>
      <c r="M23" s="231">
        <f>M20</f>
        <v>0</v>
      </c>
      <c r="N23" s="246">
        <f>N20</f>
        <v>0</v>
      </c>
      <c r="O23" s="259">
        <f>ROUND(L23*M23*N23,2)</f>
        <v>0</v>
      </c>
      <c r="P23" s="246">
        <f>P20</f>
        <v>0</v>
      </c>
      <c r="Q23" s="259">
        <f>ROUND(L23*M23*P23,2)</f>
        <v>0</v>
      </c>
    </row>
    <row r="24" spans="2:17" ht="18.95" customHeight="1">
      <c r="B24" s="263" t="s">
        <v>30</v>
      </c>
      <c r="C24" s="172">
        <f t="shared" ref="C24:C29" si="2">IF(I11="yes",(C17*2),C17)</f>
        <v>0</v>
      </c>
      <c r="D24" s="172">
        <f t="shared" ref="D24:D29" si="3">IF(K11="yes",(D17*2),D17)</f>
        <v>0</v>
      </c>
      <c r="F24" s="262" t="s">
        <v>275</v>
      </c>
      <c r="H24" s="220" t="s">
        <v>316</v>
      </c>
      <c r="I24" s="246">
        <f>'Occasional Mileage Report'!P11</f>
        <v>0</v>
      </c>
      <c r="J24" s="246">
        <f>'Occasional Mileage Report'!Q11</f>
        <v>0</v>
      </c>
    </row>
    <row r="25" spans="2:17" ht="18.95" customHeight="1">
      <c r="B25" s="264" t="s">
        <v>31</v>
      </c>
      <c r="C25" s="231">
        <f t="shared" si="2"/>
        <v>0</v>
      </c>
      <c r="D25" s="231">
        <f t="shared" si="3"/>
        <v>0</v>
      </c>
      <c r="F25" s="262" t="s">
        <v>276</v>
      </c>
      <c r="H25" s="220" t="s">
        <v>317</v>
      </c>
      <c r="I25" s="246">
        <f>'Occasional Mileage Report'!P12</f>
        <v>0</v>
      </c>
      <c r="J25" s="246">
        <f>'Occasional Mileage Report'!Q12</f>
        <v>0</v>
      </c>
    </row>
    <row r="26" spans="2:17" ht="18.95" customHeight="1">
      <c r="B26" s="263" t="s">
        <v>32</v>
      </c>
      <c r="C26" s="172">
        <f t="shared" si="2"/>
        <v>0</v>
      </c>
      <c r="D26" s="172">
        <f t="shared" si="3"/>
        <v>0</v>
      </c>
      <c r="F26" s="262" t="s">
        <v>277</v>
      </c>
      <c r="H26" s="220" t="s">
        <v>318</v>
      </c>
      <c r="I26" s="246">
        <f>'Occasional Mileage Report'!P13</f>
        <v>0</v>
      </c>
      <c r="J26" s="246">
        <f>'Occasional Mileage Report'!Q13</f>
        <v>0</v>
      </c>
    </row>
    <row r="27" spans="2:17" ht="18.95" customHeight="1">
      <c r="B27" s="264" t="s">
        <v>33</v>
      </c>
      <c r="C27" s="231">
        <f t="shared" si="2"/>
        <v>0</v>
      </c>
      <c r="D27" s="231">
        <f t="shared" si="3"/>
        <v>0</v>
      </c>
      <c r="F27" s="262" t="s">
        <v>278</v>
      </c>
      <c r="H27" s="220" t="s">
        <v>319</v>
      </c>
      <c r="I27" s="246">
        <f>'Occasional Mileage Report'!P14</f>
        <v>0</v>
      </c>
      <c r="J27" s="246">
        <f>'Occasional Mileage Report'!Q14</f>
        <v>0</v>
      </c>
    </row>
    <row r="28" spans="2:17" ht="18.95" customHeight="1">
      <c r="B28" s="263" t="s">
        <v>34</v>
      </c>
      <c r="C28" s="172">
        <f t="shared" si="2"/>
        <v>0</v>
      </c>
      <c r="D28" s="172">
        <f t="shared" si="3"/>
        <v>0</v>
      </c>
      <c r="H28" s="220" t="s">
        <v>320</v>
      </c>
      <c r="I28" s="246">
        <f>'Occasional Mileage Report'!P15</f>
        <v>0</v>
      </c>
      <c r="J28" s="246">
        <f>'Occasional Mileage Report'!Q15</f>
        <v>0</v>
      </c>
    </row>
    <row r="29" spans="2:17" ht="18.95" customHeight="1">
      <c r="B29" s="265" t="s">
        <v>35</v>
      </c>
      <c r="C29" s="266">
        <f t="shared" si="2"/>
        <v>0</v>
      </c>
      <c r="D29" s="266">
        <f t="shared" si="3"/>
        <v>0</v>
      </c>
      <c r="H29" s="220" t="s">
        <v>321</v>
      </c>
      <c r="I29" s="246">
        <f>'Occasional Mileage Report'!P16</f>
        <v>0</v>
      </c>
      <c r="J29" s="246">
        <f>'Occasional Mileage Report'!Q16</f>
        <v>0</v>
      </c>
    </row>
    <row r="30" spans="2:17" ht="18.95" customHeight="1">
      <c r="B30" s="551" t="s">
        <v>288</v>
      </c>
      <c r="C30" s="552"/>
      <c r="D30" s="267">
        <f>SUM(C24:D29)</f>
        <v>0</v>
      </c>
      <c r="H30" s="220" t="s">
        <v>322</v>
      </c>
      <c r="I30" s="246">
        <f>'Occasional Mileage Report'!P17</f>
        <v>0</v>
      </c>
      <c r="J30" s="246">
        <f>'Occasional Mileage Report'!Q17</f>
        <v>0</v>
      </c>
    </row>
    <row r="31" spans="2:17" ht="18.95" customHeight="1">
      <c r="B31" s="551" t="s">
        <v>289</v>
      </c>
      <c r="C31" s="552"/>
      <c r="D31" s="268">
        <f>Rate_IRS</f>
        <v>0.7</v>
      </c>
      <c r="H31" s="220" t="s">
        <v>323</v>
      </c>
      <c r="I31" s="246">
        <f>'Occasional Mileage Report'!P18</f>
        <v>0</v>
      </c>
      <c r="J31" s="246">
        <f>'Occasional Mileage Report'!Q18</f>
        <v>0</v>
      </c>
    </row>
    <row r="32" spans="2:17" ht="18.95" customHeight="1" thickBot="1">
      <c r="B32" s="551" t="s">
        <v>290</v>
      </c>
      <c r="C32" s="552"/>
      <c r="D32" s="269">
        <f>K7</f>
        <v>0</v>
      </c>
    </row>
    <row r="33" spans="2:4" ht="18.95" customHeight="1" thickTop="1">
      <c r="B33" s="551" t="s">
        <v>309</v>
      </c>
      <c r="C33" s="552"/>
      <c r="D33" s="270">
        <f>ROUND(D30*D31*D32,2)</f>
        <v>0</v>
      </c>
    </row>
  </sheetData>
  <sheetProtection algorithmName="SHA-512" hashValue="BvqF3htKYIaIqoxCtC/Fo9O+uIc/4gvOiCttix5G/6c7Cm0FXe5LMGhm122xdXRqr7e4/9qkCMKk26BSKISqQQ==" saltValue="uBBs2vAuPrp9tQufIDK0GQ==" spinCount="100000" sheet="1" selectLockedCells="1"/>
  <mergeCells count="8">
    <mergeCell ref="B32:C32"/>
    <mergeCell ref="B33:C33"/>
    <mergeCell ref="H18:Q18"/>
    <mergeCell ref="B2:F2"/>
    <mergeCell ref="H2:K2"/>
    <mergeCell ref="H9:K9"/>
    <mergeCell ref="B30:C30"/>
    <mergeCell ref="B31:C3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U47"/>
  <sheetViews>
    <sheetView topLeftCell="A13" workbookViewId="0">
      <selection activeCell="L39" sqref="L39"/>
    </sheetView>
  </sheetViews>
  <sheetFormatPr defaultColWidth="13.7109375" defaultRowHeight="18.95" customHeight="1"/>
  <cols>
    <col min="1" max="1" width="3.7109375" style="100" customWidth="1"/>
    <col min="2" max="3" width="13.7109375" style="100"/>
    <col min="4" max="4" width="27.7109375" style="100" customWidth="1"/>
    <col min="5" max="16384" width="13.7109375" style="100"/>
  </cols>
  <sheetData>
    <row r="2" spans="2:13" ht="18.95" customHeight="1">
      <c r="B2" s="555" t="s">
        <v>67</v>
      </c>
      <c r="C2" s="555"/>
      <c r="D2" s="555"/>
      <c r="F2" s="553" t="s">
        <v>257</v>
      </c>
      <c r="G2" s="553"/>
      <c r="H2" s="553"/>
      <c r="I2" s="553"/>
    </row>
    <row r="3" spans="2:13" ht="18.95" customHeight="1">
      <c r="B3" s="143" t="s">
        <v>331</v>
      </c>
      <c r="C3" s="143" t="s">
        <v>12</v>
      </c>
      <c r="D3" s="143" t="s">
        <v>12</v>
      </c>
      <c r="F3" s="256" t="s">
        <v>291</v>
      </c>
      <c r="G3" s="256" t="s">
        <v>293</v>
      </c>
      <c r="H3" s="256" t="s">
        <v>292</v>
      </c>
      <c r="I3" s="256" t="s">
        <v>294</v>
      </c>
    </row>
    <row r="4" spans="2:13" ht="18.95" customHeight="1">
      <c r="B4" s="277" t="s">
        <v>13</v>
      </c>
      <c r="C4" s="144" t="str">
        <f>INDEX(DB_Location,MATCH('Meal and Travel Report'!$H7,Col_Location,),MATCH("code",Row_Location,))</f>
        <v>XXX</v>
      </c>
      <c r="D4" s="106" t="str">
        <f>IF(OR('Meal and Travel Report'!$H7='Worksheet Lists'!I4,'Meal and Travel Report'!$H7='Worksheet Lists'!I5,'Meal and Travel Report'!$H7='Worksheet Lists'!I6),"xxx",'Meal and Travel Report'!$H7)</f>
        <v>xxx</v>
      </c>
      <c r="F4" s="320" t="str">
        <f>'Occasional Calc'!H4</f>
        <v>15</v>
      </c>
      <c r="G4" s="254" t="str">
        <f>LEFT('Meal and Travel Report'!O24,2)</f>
        <v/>
      </c>
      <c r="H4" s="255" t="str">
        <f>IF((F4=G4),"TRUE","FALSE")</f>
        <v>FALSE</v>
      </c>
      <c r="I4" s="230">
        <f>IF(H4="true",1,0)</f>
        <v>0</v>
      </c>
    </row>
    <row r="5" spans="2:13" ht="18.95" customHeight="1">
      <c r="B5" s="277" t="s">
        <v>15</v>
      </c>
      <c r="C5" s="144" t="e">
        <f>INDEX(DB_Location,MATCH('Meal and Travel Report'!$H8,Col_Location,),MATCH("code",Row_Location,))</f>
        <v>#N/A</v>
      </c>
      <c r="D5" s="106">
        <f>IF(OR('Meal and Travel Report'!$H8='Worksheet Lists'!I4,'Meal and Travel Report'!$H8='Worksheet Lists'!I5,'Meal and Travel Report'!$H8='Worksheet Lists'!I6),"xxx",'Meal and Travel Report'!$H8)</f>
        <v>0</v>
      </c>
      <c r="F5" s="320" t="str">
        <f>'Occasional Calc'!H5</f>
        <v>25</v>
      </c>
      <c r="G5" s="254" t="str">
        <f>G4</f>
        <v/>
      </c>
      <c r="H5" s="255" t="str">
        <f>IF((F5=G5),"TRUE","FALSE")</f>
        <v>FALSE</v>
      </c>
      <c r="I5" s="230">
        <f>IF(H5="true",1,0)</f>
        <v>0</v>
      </c>
    </row>
    <row r="6" spans="2:13" ht="18.95" customHeight="1">
      <c r="B6" s="278" t="s">
        <v>16</v>
      </c>
      <c r="C6" s="279" t="str">
        <f>INDEX(DB_Location,MATCH('Meal and Travel Report'!$H9,Col_Location,),MATCH("code",Row_Location,))</f>
        <v>XXX</v>
      </c>
      <c r="D6" s="142" t="str">
        <f>IF(OR('Meal and Travel Report'!$H9='Worksheet Lists'!I4,'Meal and Travel Report'!$H9='Worksheet Lists'!I5,'Meal and Travel Report'!$H9='Worksheet Lists'!I6),"xxx",'Meal and Travel Report'!$H9)</f>
        <v>xxx</v>
      </c>
      <c r="F6" s="320" t="str">
        <f>'Occasional Calc'!H6</f>
        <v>35</v>
      </c>
      <c r="G6" s="254" t="str">
        <f>G4</f>
        <v/>
      </c>
      <c r="H6" s="255" t="str">
        <f>IF((F6=G6),"TRUE","FALSE")</f>
        <v>FALSE</v>
      </c>
      <c r="I6" s="230">
        <f>IF(H6="true",1,0)</f>
        <v>0</v>
      </c>
    </row>
    <row r="7" spans="2:13" ht="18.95" customHeight="1">
      <c r="B7" s="278" t="s">
        <v>18</v>
      </c>
      <c r="C7" s="279" t="e">
        <f>INDEX(DB_Location,MATCH('Meal and Travel Report'!$H10,Col_Location,),MATCH("code",Row_Location,))</f>
        <v>#N/A</v>
      </c>
      <c r="D7" s="142">
        <f>IF(OR('Meal and Travel Report'!$H10='Worksheet Lists'!I4,'Meal and Travel Report'!$H10='Worksheet Lists'!I5,'Meal and Travel Report'!$H10='Worksheet Lists'!I6),"xxx",'Meal and Travel Report'!$H10)</f>
        <v>0</v>
      </c>
      <c r="I7" s="257">
        <f>SUM(I4:I6)</f>
        <v>0</v>
      </c>
    </row>
    <row r="8" spans="2:13" ht="18.95" customHeight="1">
      <c r="B8" s="277" t="s">
        <v>20</v>
      </c>
      <c r="C8" s="144" t="str">
        <f>INDEX(DB_Location,MATCH('Meal and Travel Report'!$H11,Col_Location,),MATCH("code",Row_Location,))</f>
        <v>XXX</v>
      </c>
      <c r="D8" s="106" t="str">
        <f>IF(OR('Meal and Travel Report'!$H11='Worksheet Lists'!I4,'Meal and Travel Report'!$H11='Worksheet Lists'!I5,'Meal and Travel Report'!$H11='Worksheet Lists'!I6),"xxx",'Meal and Travel Report'!$H11)</f>
        <v>xxx</v>
      </c>
    </row>
    <row r="9" spans="2:13" ht="18.95" customHeight="1">
      <c r="B9" s="277" t="s">
        <v>21</v>
      </c>
      <c r="C9" s="144" t="e">
        <f>INDEX(DB_Location,MATCH('Meal and Travel Report'!$H12,Col_Location,),MATCH("code",Row_Location,))</f>
        <v>#N/A</v>
      </c>
      <c r="D9" s="106">
        <f>IF(OR('Meal and Travel Report'!$H12='Worksheet Lists'!I4,'Meal and Travel Report'!$H12='Worksheet Lists'!I5,'Meal and Travel Report'!$H12='Worksheet Lists'!I6),"xxx",'Meal and Travel Report'!$H12)</f>
        <v>0</v>
      </c>
      <c r="F9" s="553" t="s">
        <v>272</v>
      </c>
      <c r="G9" s="553"/>
      <c r="H9" s="553"/>
      <c r="I9" s="553"/>
      <c r="J9" s="553"/>
      <c r="K9" s="553"/>
      <c r="L9" s="553"/>
      <c r="M9" s="553"/>
    </row>
    <row r="10" spans="2:13" ht="18.95" customHeight="1">
      <c r="B10" s="278" t="s">
        <v>22</v>
      </c>
      <c r="C10" s="279" t="str">
        <f>INDEX(DB_Location,MATCH('Meal and Travel Report'!$H13,Col_Location,),MATCH("code",Row_Location,))</f>
        <v>XXX</v>
      </c>
      <c r="D10" s="142" t="str">
        <f>IF(OR('Meal and Travel Report'!$H13='Worksheet Lists'!I4,'Meal and Travel Report'!$H13='Worksheet Lists'!I5,'Meal and Travel Report'!$H13='Worksheet Lists'!I6),"xxx",'Meal and Travel Report'!$H13)</f>
        <v>xxx</v>
      </c>
      <c r="F10" s="281" t="s">
        <v>295</v>
      </c>
      <c r="G10" s="281" t="s">
        <v>296</v>
      </c>
      <c r="H10" s="281" t="s">
        <v>296</v>
      </c>
      <c r="I10" s="143" t="s">
        <v>331</v>
      </c>
      <c r="J10" s="281" t="s">
        <v>332</v>
      </c>
      <c r="K10" s="281" t="s">
        <v>290</v>
      </c>
      <c r="L10" s="281" t="s">
        <v>289</v>
      </c>
      <c r="M10" s="281" t="s">
        <v>333</v>
      </c>
    </row>
    <row r="11" spans="2:13" ht="18.95" customHeight="1">
      <c r="B11" s="278" t="s">
        <v>23</v>
      </c>
      <c r="C11" s="279" t="e">
        <f>INDEX(DB_Location,MATCH('Meal and Travel Report'!$H14,Col_Location,),MATCH("code",Row_Location,))</f>
        <v>#N/A</v>
      </c>
      <c r="D11" s="142">
        <f>IF(OR('Meal and Travel Report'!$H14='Worksheet Lists'!I4,'Meal and Travel Report'!$H14='Worksheet Lists'!I5,'Meal and Travel Report'!$H14='Worksheet Lists'!I6),"xxx",'Meal and Travel Report'!$H14)</f>
        <v>0</v>
      </c>
      <c r="F11" s="220" t="s">
        <v>325</v>
      </c>
      <c r="G11" s="220">
        <f>'Meal and Travel Report'!F8</f>
        <v>0</v>
      </c>
      <c r="H11" s="246">
        <f t="shared" ref="H11:H16" si="0">IF(G11="yes",2,1)</f>
        <v>1</v>
      </c>
      <c r="I11" s="106">
        <f>IF(OR(D4="xxx",D5="xxx"),'Meal and Travel Report'!$I7,IF(ISERROR(INDEX(DB_Distance,MATCH(C4,Col_Distance,),MATCH(C5,Row_Distance,))),0,INDEX(DB_Distance,MATCH(C4,Col_Distance,),MATCH(C5,Row_Distance,))))</f>
        <v>0</v>
      </c>
      <c r="J11" s="246">
        <f t="shared" ref="J11:J16" si="1">ROUND(H11*I11,2)</f>
        <v>0</v>
      </c>
      <c r="K11" s="246">
        <f>I7</f>
        <v>0</v>
      </c>
      <c r="L11" s="280">
        <f t="shared" ref="L11:L16" si="2">Rate_IRS</f>
        <v>0.7</v>
      </c>
      <c r="M11" s="282">
        <f t="shared" ref="M11:M16" si="3">ROUND(J11*K11*L11,2)</f>
        <v>0</v>
      </c>
    </row>
    <row r="12" spans="2:13" ht="18.95" customHeight="1">
      <c r="B12" s="277" t="s">
        <v>24</v>
      </c>
      <c r="C12" s="144" t="str">
        <f>INDEX(DB_Location,MATCH('Meal and Travel Report'!$H15,Col_Location,),MATCH("code",Row_Location,))</f>
        <v>XXX</v>
      </c>
      <c r="D12" s="106" t="str">
        <f>IF(OR('Meal and Travel Report'!$H15='Worksheet Lists'!I4,'Meal and Travel Report'!$H15='Worksheet Lists'!I5,'Meal and Travel Report'!$H15='Worksheet Lists'!I6),"xxx",'Meal and Travel Report'!$H15)</f>
        <v>xxx</v>
      </c>
      <c r="F12" s="220" t="s">
        <v>326</v>
      </c>
      <c r="G12" s="220">
        <f>'Meal and Travel Report'!F10</f>
        <v>0</v>
      </c>
      <c r="H12" s="246">
        <f t="shared" si="0"/>
        <v>1</v>
      </c>
      <c r="I12" s="106">
        <f>IF(OR(D6="xxx",D7="xxx"),'Meal and Travel Report'!$I9,IF(ISERROR(INDEX(DB_Distance,MATCH(C6,Col_Distance,),MATCH(C7,Row_Distance,))),0,INDEX(DB_Distance,MATCH(C6,Col_Distance,),MATCH(C7,Row_Distance,))))</f>
        <v>0</v>
      </c>
      <c r="J12" s="246">
        <f t="shared" si="1"/>
        <v>0</v>
      </c>
      <c r="K12" s="246">
        <f>K11</f>
        <v>0</v>
      </c>
      <c r="L12" s="280">
        <f t="shared" si="2"/>
        <v>0.7</v>
      </c>
      <c r="M12" s="282">
        <f t="shared" si="3"/>
        <v>0</v>
      </c>
    </row>
    <row r="13" spans="2:13" ht="18.95" customHeight="1">
      <c r="B13" s="277" t="s">
        <v>26</v>
      </c>
      <c r="C13" s="144" t="e">
        <f>INDEX(DB_Location,MATCH('Meal and Travel Report'!$H16,Col_Location,),MATCH("code",Row_Location,))</f>
        <v>#N/A</v>
      </c>
      <c r="D13" s="106">
        <f>IF(OR('Meal and Travel Report'!$H16='Worksheet Lists'!I4,'Meal and Travel Report'!$H16='Worksheet Lists'!I5,'Meal and Travel Report'!$H16='Worksheet Lists'!I6),"xxx",'Meal and Travel Report'!$H16)</f>
        <v>0</v>
      </c>
      <c r="F13" s="220" t="s">
        <v>327</v>
      </c>
      <c r="G13" s="220">
        <f>'Meal and Travel Report'!F12</f>
        <v>0</v>
      </c>
      <c r="H13" s="246">
        <f t="shared" si="0"/>
        <v>1</v>
      </c>
      <c r="I13" s="106">
        <f>IF(OR(D8="xxx",D9="xxx"),'Meal and Travel Report'!$I11,IF(ISERROR(INDEX(DB_Distance,MATCH(C8,Col_Distance,),MATCH(C9,Row_Distance,))),0,INDEX(DB_Distance,MATCH(C8,Col_Distance,),MATCH(C9,Row_Distance,))))</f>
        <v>0</v>
      </c>
      <c r="J13" s="246">
        <f t="shared" si="1"/>
        <v>0</v>
      </c>
      <c r="K13" s="246">
        <f>K11</f>
        <v>0</v>
      </c>
      <c r="L13" s="280">
        <f t="shared" si="2"/>
        <v>0.7</v>
      </c>
      <c r="M13" s="282">
        <f t="shared" si="3"/>
        <v>0</v>
      </c>
    </row>
    <row r="14" spans="2:13" ht="18.95" customHeight="1">
      <c r="B14" s="278" t="s">
        <v>27</v>
      </c>
      <c r="C14" s="279" t="str">
        <f>INDEX(DB_Location,MATCH('Meal and Travel Report'!$H17,Col_Location,),MATCH("code",Row_Location,))</f>
        <v>XXX</v>
      </c>
      <c r="D14" s="142" t="str">
        <f>IF(OR('Meal and Travel Report'!$H17='Worksheet Lists'!I4,'Meal and Travel Report'!$H17='Worksheet Lists'!I5,'Meal and Travel Report'!$H17='Worksheet Lists'!I6),"xxx",'Meal and Travel Report'!$H17)</f>
        <v>xxx</v>
      </c>
      <c r="F14" s="220" t="s">
        <v>328</v>
      </c>
      <c r="G14" s="220">
        <f>'Meal and Travel Report'!F14</f>
        <v>0</v>
      </c>
      <c r="H14" s="246">
        <f t="shared" si="0"/>
        <v>1</v>
      </c>
      <c r="I14" s="106">
        <f>IF(OR(D10="xxx",D11="xxx"),'Meal and Travel Report'!$I13,IF(ISERROR(INDEX(DB_Distance,MATCH(C10,Col_Distance,),MATCH(C11,Row_Distance,))),0,INDEX(DB_Distance,MATCH(C10,Col_Distance,),MATCH(C11,Row_Distance,))))</f>
        <v>0</v>
      </c>
      <c r="J14" s="246">
        <f t="shared" si="1"/>
        <v>0</v>
      </c>
      <c r="K14" s="246">
        <f>K11</f>
        <v>0</v>
      </c>
      <c r="L14" s="280">
        <f t="shared" si="2"/>
        <v>0.7</v>
      </c>
      <c r="M14" s="282">
        <f t="shared" si="3"/>
        <v>0</v>
      </c>
    </row>
    <row r="15" spans="2:13" ht="18.95" customHeight="1">
      <c r="B15" s="278" t="s">
        <v>28</v>
      </c>
      <c r="C15" s="279" t="e">
        <f>INDEX(DB_Location,MATCH('Meal and Travel Report'!$H18,Col_Location,),MATCH("code",Row_Location,))</f>
        <v>#N/A</v>
      </c>
      <c r="D15" s="142">
        <f>IF(OR('Meal and Travel Report'!$H18='Worksheet Lists'!I4,'Meal and Travel Report'!$H18='Worksheet Lists'!I5,'Meal and Travel Report'!$H18='Worksheet Lists'!I6),"xxx",'Meal and Travel Report'!$H18)</f>
        <v>0</v>
      </c>
      <c r="F15" s="220" t="s">
        <v>329</v>
      </c>
      <c r="G15" s="220">
        <f>'Meal and Travel Report'!F16</f>
        <v>0</v>
      </c>
      <c r="H15" s="246">
        <f t="shared" si="0"/>
        <v>1</v>
      </c>
      <c r="I15" s="106">
        <f>IF(OR(D12="xxx",D13="xxx"),'Meal and Travel Report'!$I15,IF(ISERROR(INDEX(DB_Distance,MATCH(C12,Col_Distance,),MATCH(C13,Row_Distance,))),0,INDEX(DB_Distance,MATCH(C12,Col_Distance,),MATCH(C13,Row_Distance,))))</f>
        <v>0</v>
      </c>
      <c r="J15" s="246">
        <f t="shared" si="1"/>
        <v>0</v>
      </c>
      <c r="K15" s="246">
        <f>K11</f>
        <v>0</v>
      </c>
      <c r="L15" s="280">
        <f t="shared" si="2"/>
        <v>0.7</v>
      </c>
      <c r="M15" s="282">
        <f t="shared" si="3"/>
        <v>0</v>
      </c>
    </row>
    <row r="16" spans="2:13" ht="18.95" customHeight="1">
      <c r="F16" s="220" t="s">
        <v>330</v>
      </c>
      <c r="G16" s="220">
        <f>'Meal and Travel Report'!F18</f>
        <v>0</v>
      </c>
      <c r="H16" s="246">
        <f t="shared" si="0"/>
        <v>1</v>
      </c>
      <c r="I16" s="106">
        <f>IF(OR(D14="xxx",D15="xxx"),'Meal and Travel Report'!$I17,IF(ISERROR(INDEX(DB_Distance,MATCH(C14,Col_Distance,),MATCH(C15,Row_Distance,))),0,INDEX(DB_Distance,MATCH(C14,Col_Distance,),MATCH(C15,Row_Distance,))))</f>
        <v>0</v>
      </c>
      <c r="J16" s="246">
        <f t="shared" si="1"/>
        <v>0</v>
      </c>
      <c r="K16" s="246">
        <f>K11</f>
        <v>0</v>
      </c>
      <c r="L16" s="280">
        <f t="shared" si="2"/>
        <v>0.7</v>
      </c>
      <c r="M16" s="282">
        <f t="shared" si="3"/>
        <v>0</v>
      </c>
    </row>
    <row r="17" spans="6:21" ht="18.95" customHeight="1">
      <c r="J17" s="292">
        <f>SUM(J11:J16)</f>
        <v>0</v>
      </c>
      <c r="M17" s="283">
        <f>SUM(M11:M16)</f>
        <v>0</v>
      </c>
    </row>
    <row r="19" spans="6:21" ht="18.95" customHeight="1">
      <c r="F19" s="553" t="s">
        <v>334</v>
      </c>
      <c r="G19" s="553"/>
      <c r="H19" s="553"/>
      <c r="I19" s="553"/>
      <c r="J19" s="553"/>
      <c r="K19" s="553"/>
      <c r="L19" s="553"/>
      <c r="M19" s="553"/>
      <c r="N19" s="553"/>
      <c r="O19" s="553"/>
      <c r="P19" s="553"/>
      <c r="Q19" s="553"/>
      <c r="R19" s="553"/>
      <c r="S19" s="553"/>
      <c r="T19" s="553"/>
      <c r="U19" s="553"/>
    </row>
    <row r="20" spans="6:21" ht="18.95" customHeight="1">
      <c r="F20" s="331" t="s">
        <v>335</v>
      </c>
      <c r="G20" s="332" t="s">
        <v>336</v>
      </c>
      <c r="H20" s="331" t="s">
        <v>295</v>
      </c>
      <c r="I20" s="331" t="s">
        <v>337</v>
      </c>
      <c r="J20" s="332" t="s">
        <v>336</v>
      </c>
      <c r="K20" s="331" t="s">
        <v>295</v>
      </c>
      <c r="L20" s="331" t="s">
        <v>337</v>
      </c>
      <c r="M20" s="256" t="s">
        <v>337</v>
      </c>
      <c r="N20" s="256" t="s">
        <v>290</v>
      </c>
      <c r="O20" s="256" t="s">
        <v>338</v>
      </c>
      <c r="P20" s="256" t="s">
        <v>377</v>
      </c>
      <c r="Q20" s="281" t="s">
        <v>290</v>
      </c>
      <c r="R20" s="281" t="s">
        <v>164</v>
      </c>
      <c r="S20" s="281" t="s">
        <v>338</v>
      </c>
      <c r="T20" s="281" t="s">
        <v>165</v>
      </c>
      <c r="U20" s="281" t="s">
        <v>338</v>
      </c>
    </row>
    <row r="21" spans="6:21" ht="18.95" customHeight="1">
      <c r="F21" s="333"/>
      <c r="G21" s="334"/>
      <c r="H21" s="333"/>
      <c r="I21" s="334"/>
      <c r="J21" s="334"/>
      <c r="K21" s="333"/>
      <c r="L21" s="334"/>
      <c r="M21" s="330">
        <f>'Meal and Travel Report'!O7</f>
        <v>0</v>
      </c>
      <c r="N21" s="557">
        <f>I7</f>
        <v>0</v>
      </c>
      <c r="O21" s="556">
        <f>SUM(M21:M26)</f>
        <v>0</v>
      </c>
      <c r="P21" s="220" t="s">
        <v>377</v>
      </c>
      <c r="Q21" s="246">
        <f>I7</f>
        <v>0</v>
      </c>
      <c r="R21" s="246">
        <v>1</v>
      </c>
      <c r="S21" s="282">
        <f>SUM(O21:O32)*Q21*R21</f>
        <v>0</v>
      </c>
      <c r="T21" s="246">
        <f>IF('Meal and Travel Report'!O5="district",1,0)</f>
        <v>0</v>
      </c>
      <c r="U21" s="282">
        <f ca="1">SUMIF(H$21:J$32,P21,J$21:J$32)*Q21*T21</f>
        <v>0</v>
      </c>
    </row>
    <row r="22" spans="6:21" ht="18.95" customHeight="1">
      <c r="F22" s="333"/>
      <c r="G22" s="334"/>
      <c r="H22" s="333"/>
      <c r="I22" s="334"/>
      <c r="J22" s="334"/>
      <c r="K22" s="333"/>
      <c r="L22" s="334"/>
      <c r="M22" s="330">
        <f>'Meal and Travel Report'!O9</f>
        <v>0</v>
      </c>
      <c r="N22" s="557"/>
      <c r="O22" s="556"/>
      <c r="P22" s="333"/>
      <c r="Q22" s="334"/>
      <c r="R22" s="334"/>
      <c r="S22" s="336"/>
      <c r="T22" s="246">
        <f>T21</f>
        <v>0</v>
      </c>
      <c r="U22" s="282">
        <f ca="1">SUMIF(H$21:J$32,P22,J$21:J$32)*Q22*T22</f>
        <v>0</v>
      </c>
    </row>
    <row r="23" spans="6:21" ht="18.95" customHeight="1">
      <c r="F23" s="333"/>
      <c r="G23" s="334"/>
      <c r="H23" s="333"/>
      <c r="I23" s="334"/>
      <c r="J23" s="334"/>
      <c r="K23" s="333"/>
      <c r="L23" s="334"/>
      <c r="M23" s="330">
        <f>'Meal and Travel Report'!O11</f>
        <v>0</v>
      </c>
      <c r="N23" s="559"/>
      <c r="O23" s="558"/>
      <c r="P23" s="333"/>
      <c r="Q23" s="334"/>
      <c r="R23" s="334"/>
      <c r="S23" s="336"/>
      <c r="T23" s="246">
        <f>T21</f>
        <v>0</v>
      </c>
      <c r="U23" s="282">
        <f ca="1">SUMIF(K$21:M$32,P23,M$21:M$32)*Q23*T23</f>
        <v>0</v>
      </c>
    </row>
    <row r="24" spans="6:21" ht="18.95" customHeight="1">
      <c r="F24" s="333"/>
      <c r="G24" s="334"/>
      <c r="H24" s="333"/>
      <c r="I24" s="334"/>
      <c r="J24" s="334"/>
      <c r="K24" s="333"/>
      <c r="L24" s="334"/>
      <c r="M24" s="330">
        <f>'Meal and Travel Report'!O13</f>
        <v>0</v>
      </c>
      <c r="N24" s="560"/>
      <c r="O24" s="558"/>
      <c r="P24" s="333"/>
      <c r="Q24" s="334"/>
      <c r="R24" s="334"/>
      <c r="S24" s="336"/>
      <c r="T24" s="246">
        <f>T21</f>
        <v>0</v>
      </c>
      <c r="U24" s="282">
        <f ca="1">SUMIF(K$21:M$32,P24,M$21:M$32)*Q24*T24</f>
        <v>0</v>
      </c>
    </row>
    <row r="25" spans="6:21" ht="18.95" customHeight="1">
      <c r="F25" s="335"/>
      <c r="G25" s="335"/>
      <c r="H25" s="333"/>
      <c r="I25" s="334"/>
      <c r="J25" s="334"/>
      <c r="K25" s="333"/>
      <c r="L25" s="334"/>
      <c r="M25" s="330">
        <f>'Meal and Travel Report'!O15</f>
        <v>0</v>
      </c>
      <c r="N25" s="559"/>
      <c r="O25" s="558"/>
      <c r="S25" s="283">
        <f>SUM(S19:S24)</f>
        <v>0</v>
      </c>
      <c r="U25" s="283">
        <f ca="1">SUM(U19:U24)</f>
        <v>0</v>
      </c>
    </row>
    <row r="26" spans="6:21" ht="18.95" customHeight="1">
      <c r="F26" s="335"/>
      <c r="G26" s="335"/>
      <c r="H26" s="333"/>
      <c r="I26" s="334"/>
      <c r="J26" s="334"/>
      <c r="K26" s="333"/>
      <c r="L26" s="334"/>
      <c r="M26" s="330">
        <f>'Meal and Travel Report'!O17</f>
        <v>0</v>
      </c>
      <c r="N26" s="560"/>
      <c r="O26" s="558"/>
    </row>
    <row r="27" spans="6:21" ht="18.95" customHeight="1">
      <c r="F27" s="335"/>
      <c r="G27" s="335"/>
      <c r="H27" s="333"/>
      <c r="I27" s="334"/>
      <c r="J27" s="334"/>
      <c r="K27" s="333"/>
      <c r="L27" s="334"/>
      <c r="M27" s="334"/>
      <c r="N27" s="559"/>
      <c r="O27" s="558"/>
    </row>
    <row r="28" spans="6:21" ht="18.95" customHeight="1">
      <c r="F28" s="335"/>
      <c r="G28" s="335"/>
      <c r="H28" s="333"/>
      <c r="I28" s="334"/>
      <c r="J28" s="334"/>
      <c r="K28" s="333"/>
      <c r="L28" s="334"/>
      <c r="M28" s="334"/>
      <c r="N28" s="560"/>
      <c r="O28" s="558"/>
    </row>
    <row r="29" spans="6:21" ht="18.95" customHeight="1">
      <c r="F29" s="335"/>
      <c r="G29" s="335"/>
      <c r="H29" s="333"/>
      <c r="I29" s="334"/>
      <c r="J29" s="334"/>
      <c r="K29" s="333"/>
      <c r="L29" s="334"/>
      <c r="M29" s="334"/>
      <c r="N29" s="559"/>
      <c r="O29" s="558"/>
    </row>
    <row r="30" spans="6:21" ht="18.95" customHeight="1">
      <c r="F30" s="335"/>
      <c r="G30" s="335"/>
      <c r="H30" s="333"/>
      <c r="I30" s="334"/>
      <c r="J30" s="334"/>
      <c r="K30" s="333"/>
      <c r="L30" s="334"/>
      <c r="M30" s="334"/>
      <c r="N30" s="560"/>
      <c r="O30" s="558"/>
    </row>
    <row r="31" spans="6:21" ht="18.95" customHeight="1">
      <c r="F31" s="335"/>
      <c r="G31" s="335"/>
      <c r="H31" s="333"/>
      <c r="I31" s="334"/>
      <c r="J31" s="334"/>
      <c r="K31" s="333"/>
      <c r="L31" s="334"/>
      <c r="M31" s="334"/>
      <c r="N31" s="559"/>
      <c r="O31" s="558"/>
    </row>
    <row r="32" spans="6:21" ht="18.95" customHeight="1">
      <c r="F32" s="335"/>
      <c r="G32" s="335"/>
      <c r="H32" s="333"/>
      <c r="I32" s="334"/>
      <c r="J32" s="334"/>
      <c r="K32" s="333"/>
      <c r="L32" s="334"/>
      <c r="M32" s="334"/>
      <c r="N32" s="560"/>
      <c r="O32" s="558"/>
    </row>
    <row r="34" spans="6:15" ht="18.95" customHeight="1">
      <c r="F34" s="553" t="s">
        <v>310</v>
      </c>
      <c r="G34" s="553"/>
      <c r="H34" s="553"/>
      <c r="I34" s="553"/>
      <c r="J34" s="553"/>
      <c r="K34" s="553"/>
      <c r="L34" s="553"/>
      <c r="M34" s="553"/>
      <c r="N34" s="553"/>
      <c r="O34" s="553"/>
    </row>
    <row r="35" spans="6:15" ht="18.95" customHeight="1">
      <c r="F35" s="256" t="s">
        <v>295</v>
      </c>
      <c r="G35" s="256" t="s">
        <v>311</v>
      </c>
      <c r="H35" s="256" t="s">
        <v>163</v>
      </c>
      <c r="I35" s="258" t="s">
        <v>324</v>
      </c>
      <c r="J35" s="256" t="s">
        <v>163</v>
      </c>
      <c r="K35" s="256" t="s">
        <v>290</v>
      </c>
      <c r="L35" s="256" t="s">
        <v>164</v>
      </c>
      <c r="M35" s="256" t="s">
        <v>164</v>
      </c>
      <c r="N35" s="256" t="s">
        <v>165</v>
      </c>
      <c r="O35" s="256" t="s">
        <v>165</v>
      </c>
    </row>
    <row r="36" spans="6:15" ht="18.95" customHeight="1">
      <c r="F36" s="220" t="s">
        <v>339</v>
      </c>
      <c r="G36" s="246">
        <f>'Meal and Travel Report'!Q7</f>
        <v>0</v>
      </c>
      <c r="H36" s="246">
        <f>'Meal and Travel Report'!R7</f>
        <v>0</v>
      </c>
      <c r="I36" s="246" t="s">
        <v>275</v>
      </c>
      <c r="J36" s="246">
        <f>SUMIF(G$36:G$47,I36,H$36:H$47)</f>
        <v>0</v>
      </c>
      <c r="K36" s="231">
        <f>I7</f>
        <v>0</v>
      </c>
      <c r="L36" s="246">
        <v>1</v>
      </c>
      <c r="M36" s="259">
        <f>ROUND(J36*K36*L36,2)</f>
        <v>0</v>
      </c>
      <c r="N36" s="246">
        <f>IF('Meal and Travel Report'!R5="district",1,0)</f>
        <v>0</v>
      </c>
      <c r="O36" s="259">
        <f>ROUND(J36*K36*N36,2)</f>
        <v>0</v>
      </c>
    </row>
    <row r="37" spans="6:15" ht="18.95" customHeight="1">
      <c r="F37" s="220" t="s">
        <v>340</v>
      </c>
      <c r="G37" s="246">
        <f>'Meal and Travel Report'!Q8</f>
        <v>0</v>
      </c>
      <c r="H37" s="246">
        <f>'Meal and Travel Report'!R8</f>
        <v>0</v>
      </c>
      <c r="I37" s="246" t="s">
        <v>276</v>
      </c>
      <c r="J37" s="246">
        <f>SUMIF(G$36:G$47,I37,H$36:H$47)</f>
        <v>0</v>
      </c>
      <c r="K37" s="231">
        <f>K36</f>
        <v>0</v>
      </c>
      <c r="L37" s="246">
        <f>L36</f>
        <v>1</v>
      </c>
      <c r="M37" s="259">
        <f>ROUND(J37*K37*L37,2)</f>
        <v>0</v>
      </c>
      <c r="N37" s="246">
        <f>N36</f>
        <v>0</v>
      </c>
      <c r="O37" s="259">
        <f>ROUND(J37*K37*N37,2)</f>
        <v>0</v>
      </c>
    </row>
    <row r="38" spans="6:15" ht="18.95" customHeight="1">
      <c r="F38" s="220" t="s">
        <v>341</v>
      </c>
      <c r="G38" s="246">
        <f>'Meal and Travel Report'!Q9</f>
        <v>0</v>
      </c>
      <c r="H38" s="246">
        <f>'Meal and Travel Report'!R9</f>
        <v>0</v>
      </c>
      <c r="I38" s="246" t="s">
        <v>277</v>
      </c>
      <c r="J38" s="246">
        <f>SUMIF(G$36:G$47,I38,H$36:H$47)</f>
        <v>0</v>
      </c>
      <c r="K38" s="231">
        <f>K36</f>
        <v>0</v>
      </c>
      <c r="L38" s="246">
        <f>L36</f>
        <v>1</v>
      </c>
      <c r="M38" s="259">
        <f>ROUND(J38*K38*L38,2)</f>
        <v>0</v>
      </c>
      <c r="N38" s="246">
        <f>N36</f>
        <v>0</v>
      </c>
      <c r="O38" s="259">
        <f>ROUND(J38*K38*N38,2)</f>
        <v>0</v>
      </c>
    </row>
    <row r="39" spans="6:15" ht="18.95" customHeight="1">
      <c r="F39" s="220" t="s">
        <v>342</v>
      </c>
      <c r="G39" s="246">
        <f>'Meal and Travel Report'!Q10</f>
        <v>0</v>
      </c>
      <c r="H39" s="246">
        <f>'Meal and Travel Report'!R10</f>
        <v>0</v>
      </c>
      <c r="I39" s="246" t="s">
        <v>278</v>
      </c>
      <c r="J39" s="246">
        <f>SUMIF(G$36:G$47,I39,H$36:H$47)</f>
        <v>0</v>
      </c>
      <c r="K39" s="231">
        <f>K36</f>
        <v>0</v>
      </c>
      <c r="L39" s="246">
        <f>L36</f>
        <v>1</v>
      </c>
      <c r="M39" s="259">
        <f>ROUND(J39*K39*L39,2)</f>
        <v>0</v>
      </c>
      <c r="N39" s="246">
        <f>N36</f>
        <v>0</v>
      </c>
      <c r="O39" s="259">
        <f>ROUND(J39*K39*N39,2)</f>
        <v>0</v>
      </c>
    </row>
    <row r="40" spans="6:15" ht="18.95" customHeight="1">
      <c r="F40" s="220" t="s">
        <v>343</v>
      </c>
      <c r="G40" s="246">
        <f>'Meal and Travel Report'!Q11</f>
        <v>0</v>
      </c>
      <c r="H40" s="246">
        <f>'Meal and Travel Report'!R11</f>
        <v>0</v>
      </c>
      <c r="M40" s="283">
        <f>SUM(M34:M39)</f>
        <v>0</v>
      </c>
      <c r="O40" s="283">
        <f>SUM(O34:O39)</f>
        <v>0</v>
      </c>
    </row>
    <row r="41" spans="6:15" ht="18.95" customHeight="1">
      <c r="F41" s="220" t="s">
        <v>344</v>
      </c>
      <c r="G41" s="246">
        <f>'Meal and Travel Report'!Q12</f>
        <v>0</v>
      </c>
      <c r="H41" s="246">
        <f>'Meal and Travel Report'!R12</f>
        <v>0</v>
      </c>
    </row>
    <row r="42" spans="6:15" ht="18.95" customHeight="1">
      <c r="F42" s="220" t="s">
        <v>345</v>
      </c>
      <c r="G42" s="246">
        <f>'Meal and Travel Report'!Q13</f>
        <v>0</v>
      </c>
      <c r="H42" s="246">
        <f>'Meal and Travel Report'!R13</f>
        <v>0</v>
      </c>
    </row>
    <row r="43" spans="6:15" ht="18.95" customHeight="1">
      <c r="F43" s="220" t="s">
        <v>346</v>
      </c>
      <c r="G43" s="246">
        <f>'Meal and Travel Report'!Q14</f>
        <v>0</v>
      </c>
      <c r="H43" s="246">
        <f>'Meal and Travel Report'!R14</f>
        <v>0</v>
      </c>
    </row>
    <row r="44" spans="6:15" ht="18.95" customHeight="1">
      <c r="F44" s="220" t="s">
        <v>347</v>
      </c>
      <c r="G44" s="246">
        <f>'Meal and Travel Report'!Q15</f>
        <v>0</v>
      </c>
      <c r="H44" s="246">
        <f>'Meal and Travel Report'!R15</f>
        <v>0</v>
      </c>
    </row>
    <row r="45" spans="6:15" ht="18.95" customHeight="1">
      <c r="F45" s="220" t="s">
        <v>348</v>
      </c>
      <c r="G45" s="246">
        <f>'Meal and Travel Report'!Q16</f>
        <v>0</v>
      </c>
      <c r="H45" s="246">
        <f>'Meal and Travel Report'!R16</f>
        <v>0</v>
      </c>
    </row>
    <row r="46" spans="6:15" ht="18.95" customHeight="1">
      <c r="F46" s="220" t="s">
        <v>349</v>
      </c>
      <c r="G46" s="246">
        <f>'Meal and Travel Report'!Q17</f>
        <v>0</v>
      </c>
      <c r="H46" s="246">
        <f>'Meal and Travel Report'!R17</f>
        <v>0</v>
      </c>
    </row>
    <row r="47" spans="6:15" ht="18.95" customHeight="1">
      <c r="F47" s="220" t="s">
        <v>350</v>
      </c>
      <c r="G47" s="246">
        <f>'Meal and Travel Report'!Q18</f>
        <v>0</v>
      </c>
      <c r="H47" s="246">
        <f>'Meal and Travel Report'!R18</f>
        <v>0</v>
      </c>
    </row>
  </sheetData>
  <sheetProtection algorithmName="SHA-512" hashValue="zDWkyhe00DxqPq/3vR4qrloWfd1HnSiPdaGf2bHVtbCqUxKUF1j79MsAHJd+m6oqridNU5J/CLBxGQjSk1CcWg==" saltValue="Z/9ACKFkeCVnh651sGhmgw==" spinCount="100000" sheet="1" selectLockedCells="1"/>
  <mergeCells count="17">
    <mergeCell ref="O31:O32"/>
    <mergeCell ref="F34:O34"/>
    <mergeCell ref="N23:N24"/>
    <mergeCell ref="N25:N26"/>
    <mergeCell ref="N27:N28"/>
    <mergeCell ref="N29:N30"/>
    <mergeCell ref="N31:N32"/>
    <mergeCell ref="O29:O30"/>
    <mergeCell ref="O23:O24"/>
    <mergeCell ref="O25:O26"/>
    <mergeCell ref="O27:O28"/>
    <mergeCell ref="B2:D2"/>
    <mergeCell ref="F2:I2"/>
    <mergeCell ref="F9:M9"/>
    <mergeCell ref="F19:U19"/>
    <mergeCell ref="O21:O22"/>
    <mergeCell ref="N21:N2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pageSetUpPr fitToPage="1"/>
  </sheetPr>
  <dimension ref="A1:AZ54"/>
  <sheetViews>
    <sheetView showGridLines="0" showRowColHeaders="0" zoomScaleNormal="100" workbookViewId="0">
      <pane xSplit="2" ySplit="3" topLeftCell="M4" activePane="bottomRight" state="frozen"/>
      <selection pane="topRight" activeCell="C1" sqref="C1"/>
      <selection pane="bottomLeft" activeCell="A4" sqref="A4"/>
      <selection pane="bottomRight" activeCell="Z7" sqref="Z7"/>
    </sheetView>
  </sheetViews>
  <sheetFormatPr defaultColWidth="11.7109375" defaultRowHeight="18.95" customHeight="1"/>
  <cols>
    <col min="1" max="1" width="1.7109375" style="131" customWidth="1"/>
    <col min="2" max="40" width="11.7109375" style="131" customWidth="1"/>
    <col min="41" max="16384" width="11.7109375" style="131"/>
  </cols>
  <sheetData>
    <row r="1" spans="1:52" ht="11.1" customHeight="1" thickBot="1"/>
    <row r="2" spans="1:52" ht="18.95" customHeight="1" thickTop="1">
      <c r="B2" s="561" t="s">
        <v>66</v>
      </c>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562"/>
      <c r="AO2" s="562"/>
      <c r="AP2" s="562"/>
      <c r="AQ2" s="562"/>
      <c r="AR2" s="562"/>
      <c r="AS2" s="562"/>
      <c r="AT2" s="562"/>
      <c r="AU2" s="562"/>
      <c r="AV2" s="562"/>
      <c r="AW2" s="562"/>
      <c r="AX2" s="562"/>
      <c r="AY2" s="563"/>
    </row>
    <row r="3" spans="1:52" ht="18.95" customHeight="1">
      <c r="B3" s="221" t="s">
        <v>81</v>
      </c>
      <c r="C3" s="305" t="str">
        <f>B4</f>
        <v>AUB</v>
      </c>
      <c r="D3" s="306" t="str">
        <f>B5</f>
        <v>BJs</v>
      </c>
      <c r="E3" s="306" t="str">
        <f>B6</f>
        <v>BOE</v>
      </c>
      <c r="F3" s="306" t="str">
        <f>B7</f>
        <v>BUS</v>
      </c>
      <c r="G3" s="306" t="str">
        <f>B8</f>
        <v>CCC</v>
      </c>
      <c r="H3" s="306" t="s">
        <v>261</v>
      </c>
      <c r="I3" s="306" t="str">
        <f>B10</f>
        <v>COA</v>
      </c>
      <c r="J3" s="306" t="str">
        <f>B11</f>
        <v>COR</v>
      </c>
      <c r="K3" s="306" t="s">
        <v>352</v>
      </c>
      <c r="L3" s="306" t="s">
        <v>269</v>
      </c>
      <c r="M3" s="306" t="str">
        <f>B14</f>
        <v>CW</v>
      </c>
      <c r="N3" s="306" t="str">
        <f>B15</f>
        <v>EE</v>
      </c>
      <c r="O3" s="306" t="str">
        <f>B16</f>
        <v>EM</v>
      </c>
      <c r="P3" s="306" t="str">
        <f>B17</f>
        <v>EOC</v>
      </c>
      <c r="Q3" s="306" t="str">
        <f>B18</f>
        <v>ESC</v>
      </c>
      <c r="R3" s="306" t="str">
        <f>B19</f>
        <v>GE</v>
      </c>
      <c r="S3" s="306" t="str">
        <f>B20</f>
        <v>GLM</v>
      </c>
      <c r="T3" s="306" t="str">
        <f>B21</f>
        <v>HOL</v>
      </c>
      <c r="U3" s="306" t="str">
        <f>B22</f>
        <v>JE</v>
      </c>
      <c r="V3" s="306" t="str">
        <f>B23</f>
        <v>LAK</v>
      </c>
      <c r="W3" s="306" t="str">
        <f>B24</f>
        <v>LCA</v>
      </c>
      <c r="X3" s="306" t="str">
        <f>B25</f>
        <v>LCB</v>
      </c>
      <c r="Y3" s="306" t="str">
        <f>B26</f>
        <v>LCD</v>
      </c>
      <c r="Z3" s="306" t="str">
        <f>B27</f>
        <v>LE</v>
      </c>
      <c r="AA3" s="306" t="s">
        <v>264</v>
      </c>
      <c r="AB3" s="306" t="s">
        <v>52</v>
      </c>
      <c r="AC3" s="306" t="str">
        <f>B30</f>
        <v>ME</v>
      </c>
      <c r="AD3" s="306" t="str">
        <f>B31</f>
        <v>MEN</v>
      </c>
      <c r="AE3" s="306" t="str">
        <f>B32</f>
        <v>MON</v>
      </c>
      <c r="AF3" s="306" t="str">
        <f>B33</f>
        <v>USPS</v>
      </c>
      <c r="AG3" s="306" t="s">
        <v>265</v>
      </c>
      <c r="AH3" s="306" t="str">
        <f>B35</f>
        <v>NHS</v>
      </c>
      <c r="AI3" s="306" t="str">
        <f>B36</f>
        <v>RE</v>
      </c>
      <c r="AJ3" s="306" t="s">
        <v>356</v>
      </c>
      <c r="AK3" s="306" t="str">
        <f>B38</f>
        <v>RHS</v>
      </c>
      <c r="AL3" s="306" t="str">
        <f>B39</f>
        <v>RSVP</v>
      </c>
      <c r="AM3" s="306" t="s">
        <v>230</v>
      </c>
      <c r="AN3" s="306" t="str">
        <f>B41</f>
        <v>SHS</v>
      </c>
      <c r="AO3" s="306" t="s">
        <v>228</v>
      </c>
      <c r="AP3" s="306" t="s">
        <v>259</v>
      </c>
      <c r="AQ3" s="306" t="str">
        <f>B44</f>
        <v>SUM</v>
      </c>
      <c r="AR3" s="306" t="str">
        <f>B45</f>
        <v>CAW</v>
      </c>
      <c r="AS3" s="306" t="str">
        <f>B46</f>
        <v>USB</v>
      </c>
      <c r="AT3" s="306" t="str">
        <f>B47</f>
        <v>WE</v>
      </c>
      <c r="AU3" s="306" t="str">
        <f>B48</f>
        <v>WM</v>
      </c>
      <c r="AV3" s="307" t="s">
        <v>121</v>
      </c>
      <c r="AW3" s="306" t="s">
        <v>14</v>
      </c>
      <c r="AX3" s="306" t="s">
        <v>17</v>
      </c>
      <c r="AY3" s="308" t="s">
        <v>19</v>
      </c>
      <c r="AZ3" s="131" t="s">
        <v>359</v>
      </c>
    </row>
    <row r="4" spans="1:52" ht="18.95" customHeight="1">
      <c r="A4" s="156"/>
      <c r="B4" s="154" t="s">
        <v>110</v>
      </c>
      <c r="C4" s="222"/>
      <c r="D4" s="309">
        <v>14.3</v>
      </c>
      <c r="E4" s="309">
        <v>16.2</v>
      </c>
      <c r="F4" s="309">
        <v>16.8</v>
      </c>
      <c r="G4" s="311"/>
      <c r="H4" s="311"/>
      <c r="I4" s="309">
        <v>7.8</v>
      </c>
      <c r="J4" s="309">
        <v>15.1</v>
      </c>
      <c r="K4" s="309">
        <v>9.3000000000000007</v>
      </c>
      <c r="L4" s="309">
        <v>36.200000000000003</v>
      </c>
      <c r="M4" s="148">
        <v>11.8</v>
      </c>
      <c r="N4" s="309">
        <v>13</v>
      </c>
      <c r="O4" s="142">
        <v>14.5</v>
      </c>
      <c r="P4" s="309">
        <v>8.3000000000000007</v>
      </c>
      <c r="Q4" s="311"/>
      <c r="R4" s="309">
        <v>12.4</v>
      </c>
      <c r="S4" s="309">
        <v>7.7</v>
      </c>
      <c r="T4" s="309">
        <v>5.3</v>
      </c>
      <c r="U4" s="142">
        <f t="shared" ref="U4:U9" si="0">O4</f>
        <v>14.5</v>
      </c>
      <c r="V4" s="309">
        <v>9.1999999999999993</v>
      </c>
      <c r="W4" s="149">
        <v>5.9</v>
      </c>
      <c r="X4" s="149">
        <f>W4</f>
        <v>5.9</v>
      </c>
      <c r="Y4" s="309">
        <v>8.1999999999999993</v>
      </c>
      <c r="Z4" s="150">
        <v>12.6</v>
      </c>
      <c r="AA4" s="309">
        <v>13.6</v>
      </c>
      <c r="AB4" s="309">
        <v>18.600000000000001</v>
      </c>
      <c r="AC4" s="309">
        <v>14.3</v>
      </c>
      <c r="AD4" s="309">
        <v>10.7</v>
      </c>
      <c r="AE4" s="309">
        <v>14.2</v>
      </c>
      <c r="AF4" s="151">
        <v>10.6</v>
      </c>
      <c r="AG4" s="309">
        <v>15.1</v>
      </c>
      <c r="AH4" s="150">
        <f t="shared" ref="AH4:AH26" si="1">Z4</f>
        <v>12.6</v>
      </c>
      <c r="AI4" s="152">
        <v>15.8</v>
      </c>
      <c r="AJ4" s="309">
        <v>13.2</v>
      </c>
      <c r="AK4" s="309">
        <v>6.8</v>
      </c>
      <c r="AL4" s="311"/>
      <c r="AM4" s="311"/>
      <c r="AN4" s="148">
        <f>M4</f>
        <v>11.8</v>
      </c>
      <c r="AO4" s="309">
        <v>15.2</v>
      </c>
      <c r="AP4" s="311"/>
      <c r="AQ4" s="311"/>
      <c r="AR4" s="151">
        <f>AF4</f>
        <v>10.6</v>
      </c>
      <c r="AS4" s="151">
        <f>AF4</f>
        <v>10.6</v>
      </c>
      <c r="AT4" s="309">
        <v>13.3</v>
      </c>
      <c r="AU4" s="148">
        <f t="shared" ref="AU4:AU13" si="2">M4</f>
        <v>11.8</v>
      </c>
      <c r="AV4" s="294">
        <f t="shared" ref="AV4:AV9" si="3">AI4</f>
        <v>15.8</v>
      </c>
      <c r="AW4" s="109">
        <v>0</v>
      </c>
      <c r="AX4" s="109">
        <v>0</v>
      </c>
      <c r="AY4" s="103">
        <v>0</v>
      </c>
    </row>
    <row r="5" spans="1:52" ht="18.95" customHeight="1">
      <c r="A5" s="156"/>
      <c r="B5" s="154" t="s">
        <v>142</v>
      </c>
      <c r="C5" s="310">
        <f>$D$4</f>
        <v>14.3</v>
      </c>
      <c r="D5" s="153"/>
      <c r="E5" s="106">
        <v>1.3</v>
      </c>
      <c r="F5" s="106">
        <v>3.1</v>
      </c>
      <c r="G5" s="160"/>
      <c r="H5" s="160"/>
      <c r="I5" s="109">
        <v>6.6</v>
      </c>
      <c r="J5" s="109">
        <v>3.5</v>
      </c>
      <c r="K5" s="109">
        <v>8</v>
      </c>
      <c r="L5" s="109">
        <v>25.7</v>
      </c>
      <c r="M5" s="148">
        <v>0.8</v>
      </c>
      <c r="N5" s="109">
        <v>1</v>
      </c>
      <c r="O5" s="142">
        <v>4.5</v>
      </c>
      <c r="P5" s="109">
        <v>5.2</v>
      </c>
      <c r="Q5" s="309">
        <f>C5</f>
        <v>14.3</v>
      </c>
      <c r="R5" s="109">
        <v>3.3</v>
      </c>
      <c r="S5" s="109">
        <v>4.8</v>
      </c>
      <c r="T5" s="109">
        <v>9.6</v>
      </c>
      <c r="U5" s="142">
        <f t="shared" si="0"/>
        <v>4.5</v>
      </c>
      <c r="V5" s="109">
        <v>4.3</v>
      </c>
      <c r="W5" s="149">
        <f>Q5</f>
        <v>14.3</v>
      </c>
      <c r="X5" s="149">
        <f t="shared" ref="X5:X17" si="4">W5</f>
        <v>14.3</v>
      </c>
      <c r="Y5" s="106">
        <v>3.6</v>
      </c>
      <c r="Z5" s="150">
        <v>2.2999999999999998</v>
      </c>
      <c r="AA5" s="106">
        <v>3</v>
      </c>
      <c r="AB5" s="106">
        <v>9.1999999999999993</v>
      </c>
      <c r="AC5" s="109">
        <v>5.3</v>
      </c>
      <c r="AD5" s="109">
        <v>7.8</v>
      </c>
      <c r="AE5" s="109">
        <v>1.4</v>
      </c>
      <c r="AF5" s="151">
        <v>1.6</v>
      </c>
      <c r="AG5" s="106">
        <v>1</v>
      </c>
      <c r="AH5" s="150">
        <f t="shared" si="1"/>
        <v>2.2999999999999998</v>
      </c>
      <c r="AI5" s="152">
        <v>3.5</v>
      </c>
      <c r="AJ5" s="106">
        <v>7</v>
      </c>
      <c r="AK5" s="106">
        <v>16.100000000000001</v>
      </c>
      <c r="AL5" s="109">
        <v>18.7</v>
      </c>
      <c r="AM5" s="160"/>
      <c r="AN5" s="148">
        <f t="shared" ref="AN5:AN13" si="5">M5</f>
        <v>0.8</v>
      </c>
      <c r="AO5" s="106">
        <v>4</v>
      </c>
      <c r="AP5" s="160"/>
      <c r="AQ5" s="109">
        <v>37.4</v>
      </c>
      <c r="AR5" s="151">
        <f>AF5</f>
        <v>1.6</v>
      </c>
      <c r="AS5" s="151">
        <f>AF5</f>
        <v>1.6</v>
      </c>
      <c r="AT5" s="109">
        <v>3.3</v>
      </c>
      <c r="AU5" s="148">
        <f t="shared" si="2"/>
        <v>0.8</v>
      </c>
      <c r="AV5" s="294">
        <f t="shared" si="3"/>
        <v>3.5</v>
      </c>
      <c r="AW5" s="109">
        <v>0</v>
      </c>
      <c r="AX5" s="109">
        <v>0</v>
      </c>
      <c r="AY5" s="103">
        <v>0</v>
      </c>
    </row>
    <row r="6" spans="1:52" ht="18.95" customHeight="1">
      <c r="A6" s="156"/>
      <c r="B6" s="154" t="s">
        <v>25</v>
      </c>
      <c r="C6" s="309">
        <f>$E$4</f>
        <v>16.2</v>
      </c>
      <c r="D6" s="106">
        <f>$E$5</f>
        <v>1.3</v>
      </c>
      <c r="E6" s="153"/>
      <c r="F6" s="106">
        <v>1</v>
      </c>
      <c r="G6" s="106">
        <v>158</v>
      </c>
      <c r="H6" s="106">
        <v>28.9</v>
      </c>
      <c r="I6" s="106">
        <v>8</v>
      </c>
      <c r="J6" s="106">
        <v>4.2</v>
      </c>
      <c r="K6" s="106">
        <v>7.6</v>
      </c>
      <c r="L6" s="106">
        <v>26</v>
      </c>
      <c r="M6" s="148">
        <v>2</v>
      </c>
      <c r="N6" s="106">
        <v>2.5</v>
      </c>
      <c r="O6" s="142">
        <v>3.2</v>
      </c>
      <c r="P6" s="106">
        <v>5.6</v>
      </c>
      <c r="Q6" s="309">
        <f>C6</f>
        <v>16.2</v>
      </c>
      <c r="R6" s="106">
        <v>2.9</v>
      </c>
      <c r="S6" s="106">
        <v>4.8</v>
      </c>
      <c r="T6" s="106">
        <v>9.9</v>
      </c>
      <c r="U6" s="142">
        <f>O6</f>
        <v>3.2</v>
      </c>
      <c r="V6" s="106">
        <v>4.7</v>
      </c>
      <c r="W6" s="219">
        <v>13.3</v>
      </c>
      <c r="X6" s="149">
        <f t="shared" si="4"/>
        <v>13.3</v>
      </c>
      <c r="Y6" s="106">
        <v>3.8</v>
      </c>
      <c r="Z6" s="150">
        <v>1</v>
      </c>
      <c r="AA6" s="106">
        <v>1.8</v>
      </c>
      <c r="AB6" s="106">
        <v>7.8</v>
      </c>
      <c r="AC6" s="106">
        <v>5.0999999999999996</v>
      </c>
      <c r="AD6" s="106">
        <v>7.8</v>
      </c>
      <c r="AE6" s="106">
        <v>1.8</v>
      </c>
      <c r="AF6" s="218">
        <v>1.9</v>
      </c>
      <c r="AG6" s="106">
        <v>1.3</v>
      </c>
      <c r="AH6" s="150">
        <f t="shared" si="1"/>
        <v>1</v>
      </c>
      <c r="AI6" s="217">
        <v>2.1</v>
      </c>
      <c r="AJ6" s="106">
        <v>6.5</v>
      </c>
      <c r="AK6" s="106">
        <v>16.5</v>
      </c>
      <c r="AL6" s="106">
        <v>17.5</v>
      </c>
      <c r="AM6" s="106">
        <v>146</v>
      </c>
      <c r="AN6" s="148">
        <f t="shared" si="5"/>
        <v>2</v>
      </c>
      <c r="AO6" s="106">
        <v>4.4000000000000004</v>
      </c>
      <c r="AP6" s="106">
        <v>17.399999999999999</v>
      </c>
      <c r="AQ6" s="106">
        <v>38.299999999999997</v>
      </c>
      <c r="AR6" s="151">
        <f>AF6</f>
        <v>1.9</v>
      </c>
      <c r="AS6" s="151">
        <f>AF6</f>
        <v>1.9</v>
      </c>
      <c r="AT6" s="106">
        <v>2</v>
      </c>
      <c r="AU6" s="148">
        <f t="shared" si="2"/>
        <v>2</v>
      </c>
      <c r="AV6" s="294">
        <f t="shared" si="3"/>
        <v>2.1</v>
      </c>
      <c r="AW6" s="109">
        <v>0</v>
      </c>
      <c r="AX6" s="109">
        <v>0</v>
      </c>
      <c r="AY6" s="103">
        <v>0</v>
      </c>
    </row>
    <row r="7" spans="1:52" ht="18.95" customHeight="1">
      <c r="A7" s="156"/>
      <c r="B7" s="154" t="s">
        <v>152</v>
      </c>
      <c r="C7" s="310">
        <f>$F$4</f>
        <v>16.8</v>
      </c>
      <c r="D7" s="106">
        <f>$F$5</f>
        <v>3.1</v>
      </c>
      <c r="E7" s="106">
        <f>$F$6</f>
        <v>1</v>
      </c>
      <c r="F7" s="153"/>
      <c r="G7" s="160"/>
      <c r="H7" s="160"/>
      <c r="I7" s="106">
        <v>8</v>
      </c>
      <c r="J7" s="106">
        <v>5.7</v>
      </c>
      <c r="K7" s="106">
        <v>8.6</v>
      </c>
      <c r="L7" s="106">
        <v>25.9</v>
      </c>
      <c r="M7" s="148">
        <v>4.0999999999999996</v>
      </c>
      <c r="N7" s="106">
        <v>4.0999999999999996</v>
      </c>
      <c r="O7" s="142">
        <v>3.9</v>
      </c>
      <c r="P7" s="106">
        <v>6.6</v>
      </c>
      <c r="Q7" s="309">
        <f>C7</f>
        <v>16.8</v>
      </c>
      <c r="R7" s="106">
        <v>4.5</v>
      </c>
      <c r="S7" s="106">
        <v>6.1</v>
      </c>
      <c r="T7" s="106">
        <v>11</v>
      </c>
      <c r="U7" s="142">
        <f t="shared" si="0"/>
        <v>3.9</v>
      </c>
      <c r="V7" s="106">
        <v>5.7</v>
      </c>
      <c r="W7" s="149">
        <f>Q7</f>
        <v>16.8</v>
      </c>
      <c r="X7" s="149">
        <f t="shared" si="4"/>
        <v>16.8</v>
      </c>
      <c r="Y7" s="106">
        <v>4.9000000000000004</v>
      </c>
      <c r="Z7" s="150">
        <v>1.8</v>
      </c>
      <c r="AA7" s="106">
        <v>1.7</v>
      </c>
      <c r="AB7" s="106">
        <v>11</v>
      </c>
      <c r="AC7" s="106">
        <v>6.4</v>
      </c>
      <c r="AD7" s="106">
        <v>8.3000000000000007</v>
      </c>
      <c r="AE7" s="106">
        <v>3.4</v>
      </c>
      <c r="AF7" s="151">
        <v>3</v>
      </c>
      <c r="AG7" s="106">
        <v>2.8</v>
      </c>
      <c r="AH7" s="150">
        <f t="shared" si="1"/>
        <v>1.8</v>
      </c>
      <c r="AI7" s="152">
        <v>1.9</v>
      </c>
      <c r="AJ7" s="106">
        <v>7.6</v>
      </c>
      <c r="AK7" s="106">
        <v>15.9</v>
      </c>
      <c r="AL7" s="106">
        <v>17.399999999999999</v>
      </c>
      <c r="AM7" s="160"/>
      <c r="AN7" s="148">
        <f t="shared" si="5"/>
        <v>4.0999999999999996</v>
      </c>
      <c r="AO7" s="106">
        <v>6</v>
      </c>
      <c r="AP7" s="160"/>
      <c r="AQ7" s="109">
        <v>41.1</v>
      </c>
      <c r="AR7" s="151">
        <f>AF7</f>
        <v>3</v>
      </c>
      <c r="AS7" s="151">
        <f>AF7</f>
        <v>3</v>
      </c>
      <c r="AT7" s="106">
        <v>2.2999999999999998</v>
      </c>
      <c r="AU7" s="148">
        <f t="shared" si="2"/>
        <v>4.0999999999999996</v>
      </c>
      <c r="AV7" s="294">
        <f t="shared" si="3"/>
        <v>1.9</v>
      </c>
      <c r="AW7" s="109">
        <v>0</v>
      </c>
      <c r="AX7" s="109">
        <v>0</v>
      </c>
      <c r="AY7" s="103">
        <v>0</v>
      </c>
    </row>
    <row r="8" spans="1:52" ht="18.95" customHeight="1">
      <c r="A8" s="156"/>
      <c r="B8" s="154" t="s">
        <v>79</v>
      </c>
      <c r="C8" s="310">
        <f>$G$4</f>
        <v>0</v>
      </c>
      <c r="D8" s="106">
        <f>$G$5</f>
        <v>0</v>
      </c>
      <c r="E8" s="106">
        <f>$G$6</f>
        <v>158</v>
      </c>
      <c r="F8" s="106">
        <f>$G$7</f>
        <v>0</v>
      </c>
      <c r="G8" s="153"/>
      <c r="H8" s="160"/>
      <c r="I8" s="160"/>
      <c r="J8" s="160"/>
      <c r="K8" s="160"/>
      <c r="L8" s="106">
        <v>135</v>
      </c>
      <c r="M8" s="148">
        <v>158</v>
      </c>
      <c r="N8" s="106">
        <v>156</v>
      </c>
      <c r="O8" s="142">
        <v>159</v>
      </c>
      <c r="P8" s="160"/>
      <c r="Q8" s="311"/>
      <c r="R8" s="106">
        <v>162</v>
      </c>
      <c r="S8" s="160"/>
      <c r="T8" s="160"/>
      <c r="U8" s="142">
        <f t="shared" si="0"/>
        <v>159</v>
      </c>
      <c r="V8" s="160"/>
      <c r="W8" s="161"/>
      <c r="X8" s="161"/>
      <c r="Y8" s="160"/>
      <c r="Z8" s="150">
        <v>157</v>
      </c>
      <c r="AA8" s="106">
        <v>158</v>
      </c>
      <c r="AB8" s="160"/>
      <c r="AC8" s="160"/>
      <c r="AD8" s="160"/>
      <c r="AE8" s="160"/>
      <c r="AF8" s="163"/>
      <c r="AG8" s="106">
        <v>155</v>
      </c>
      <c r="AH8" s="150">
        <f t="shared" si="1"/>
        <v>157</v>
      </c>
      <c r="AI8" s="152">
        <v>158</v>
      </c>
      <c r="AJ8" s="160"/>
      <c r="AK8" s="160"/>
      <c r="AL8" s="160"/>
      <c r="AM8" s="160"/>
      <c r="AN8" s="148">
        <f t="shared" si="5"/>
        <v>158</v>
      </c>
      <c r="AO8" s="106">
        <v>153</v>
      </c>
      <c r="AP8" s="160"/>
      <c r="AQ8" s="160"/>
      <c r="AR8" s="163"/>
      <c r="AS8" s="163"/>
      <c r="AT8" s="109">
        <v>159</v>
      </c>
      <c r="AU8" s="148">
        <f t="shared" si="2"/>
        <v>158</v>
      </c>
      <c r="AV8" s="294">
        <f t="shared" si="3"/>
        <v>158</v>
      </c>
      <c r="AW8" s="109">
        <v>0</v>
      </c>
      <c r="AX8" s="109">
        <v>0</v>
      </c>
      <c r="AY8" s="103">
        <v>0</v>
      </c>
    </row>
    <row r="9" spans="1:52" ht="18.95" customHeight="1">
      <c r="A9" s="156"/>
      <c r="B9" s="154" t="s">
        <v>261</v>
      </c>
      <c r="C9" s="310">
        <f>$H$4</f>
        <v>0</v>
      </c>
      <c r="D9" s="106">
        <f>$H$5</f>
        <v>0</v>
      </c>
      <c r="E9" s="106">
        <f>$H$6</f>
        <v>28.9</v>
      </c>
      <c r="F9" s="106">
        <f>$H$7</f>
        <v>0</v>
      </c>
      <c r="G9" s="106">
        <f>$H$8</f>
        <v>0</v>
      </c>
      <c r="H9" s="153"/>
      <c r="I9" s="160"/>
      <c r="J9" s="160"/>
      <c r="K9" s="160"/>
      <c r="L9" s="106">
        <v>11.1</v>
      </c>
      <c r="M9" s="148">
        <v>30.3</v>
      </c>
      <c r="N9" s="106">
        <v>31</v>
      </c>
      <c r="O9" s="142">
        <v>33.1</v>
      </c>
      <c r="P9" s="160"/>
      <c r="Q9" s="311"/>
      <c r="R9" s="106">
        <v>31.7</v>
      </c>
      <c r="S9" s="160"/>
      <c r="T9" s="160"/>
      <c r="U9" s="142">
        <f t="shared" si="0"/>
        <v>33.1</v>
      </c>
      <c r="V9" s="160"/>
      <c r="W9" s="161"/>
      <c r="X9" s="161"/>
      <c r="Y9" s="160"/>
      <c r="Z9" s="150">
        <v>29.6</v>
      </c>
      <c r="AA9" s="106">
        <v>30.4</v>
      </c>
      <c r="AB9" s="160"/>
      <c r="AC9" s="160"/>
      <c r="AD9" s="160"/>
      <c r="AE9" s="160"/>
      <c r="AF9" s="163"/>
      <c r="AG9" s="106">
        <v>29.4</v>
      </c>
      <c r="AH9" s="150">
        <f t="shared" si="1"/>
        <v>29.6</v>
      </c>
      <c r="AI9" s="152">
        <v>28.3</v>
      </c>
      <c r="AJ9" s="160"/>
      <c r="AK9" s="160"/>
      <c r="AL9" s="160"/>
      <c r="AM9" s="160"/>
      <c r="AN9" s="148">
        <f t="shared" si="5"/>
        <v>30.3</v>
      </c>
      <c r="AO9" s="106">
        <v>28.4</v>
      </c>
      <c r="AP9" s="160"/>
      <c r="AQ9" s="160"/>
      <c r="AR9" s="163"/>
      <c r="AS9" s="163"/>
      <c r="AT9" s="160"/>
      <c r="AU9" s="148">
        <f t="shared" si="2"/>
        <v>30.3</v>
      </c>
      <c r="AV9" s="294">
        <f t="shared" si="3"/>
        <v>28.3</v>
      </c>
      <c r="AW9" s="109">
        <v>0</v>
      </c>
      <c r="AX9" s="109">
        <v>0</v>
      </c>
      <c r="AY9" s="103">
        <v>0</v>
      </c>
    </row>
    <row r="10" spans="1:52" ht="18.95" customHeight="1">
      <c r="A10" s="156"/>
      <c r="B10" s="154" t="s">
        <v>134</v>
      </c>
      <c r="C10" s="310">
        <f>$I$4</f>
        <v>7.8</v>
      </c>
      <c r="D10" s="109">
        <f>$I$5</f>
        <v>6.6</v>
      </c>
      <c r="E10" s="106">
        <f>$I$6</f>
        <v>8</v>
      </c>
      <c r="F10" s="106">
        <f>$I$7</f>
        <v>8</v>
      </c>
      <c r="G10" s="109">
        <f>$I$8</f>
        <v>0</v>
      </c>
      <c r="H10" s="109">
        <f>$I$9</f>
        <v>0</v>
      </c>
      <c r="I10" s="153"/>
      <c r="J10" s="109">
        <v>10</v>
      </c>
      <c r="K10" s="109">
        <v>2.4</v>
      </c>
      <c r="L10" s="109">
        <v>31.7</v>
      </c>
      <c r="M10" s="148">
        <v>7</v>
      </c>
      <c r="N10" s="109">
        <v>8</v>
      </c>
      <c r="O10" s="142">
        <v>7.1</v>
      </c>
      <c r="P10" s="109">
        <v>3.5</v>
      </c>
      <c r="Q10" s="309">
        <f t="shared" ref="Q10:Q17" si="6">C10</f>
        <v>7.8</v>
      </c>
      <c r="R10" s="109">
        <v>5.6</v>
      </c>
      <c r="S10" s="109">
        <v>2.7</v>
      </c>
      <c r="T10" s="109">
        <v>6.2</v>
      </c>
      <c r="U10" s="142">
        <f t="shared" ref="U10:U15" si="7">O10</f>
        <v>7.1</v>
      </c>
      <c r="V10" s="109">
        <v>4.0999999999999996</v>
      </c>
      <c r="W10" s="149">
        <f>Q10</f>
        <v>7.8</v>
      </c>
      <c r="X10" s="149">
        <f t="shared" si="4"/>
        <v>7.8</v>
      </c>
      <c r="Y10" s="106">
        <v>3.5</v>
      </c>
      <c r="Z10" s="150">
        <v>7.1</v>
      </c>
      <c r="AA10" s="106">
        <v>8.8000000000000007</v>
      </c>
      <c r="AB10" s="106">
        <v>14.2</v>
      </c>
      <c r="AC10" s="109">
        <v>5.9</v>
      </c>
      <c r="AD10" s="109">
        <v>2.2000000000000002</v>
      </c>
      <c r="AE10" s="109">
        <v>9.1999999999999993</v>
      </c>
      <c r="AF10" s="151">
        <v>5.0999999999999996</v>
      </c>
      <c r="AG10" s="106">
        <v>8.5</v>
      </c>
      <c r="AH10" s="150">
        <f t="shared" si="1"/>
        <v>7.1</v>
      </c>
      <c r="AI10" s="152">
        <v>9.5</v>
      </c>
      <c r="AJ10" s="106">
        <v>4.7</v>
      </c>
      <c r="AK10" s="106">
        <v>7.2</v>
      </c>
      <c r="AL10" s="109">
        <v>24.9</v>
      </c>
      <c r="AM10" s="160"/>
      <c r="AN10" s="148">
        <f t="shared" si="5"/>
        <v>7</v>
      </c>
      <c r="AO10" s="106">
        <v>10.3</v>
      </c>
      <c r="AP10" s="160"/>
      <c r="AQ10" s="109">
        <v>43.7</v>
      </c>
      <c r="AR10" s="151">
        <f t="shared" ref="AR10:AR32" si="8">AF10</f>
        <v>5.0999999999999996</v>
      </c>
      <c r="AS10" s="151">
        <f t="shared" ref="AS10:AS32" si="9">AF10</f>
        <v>5.0999999999999996</v>
      </c>
      <c r="AT10" s="109">
        <v>8.5</v>
      </c>
      <c r="AU10" s="148">
        <f t="shared" si="2"/>
        <v>7</v>
      </c>
      <c r="AV10" s="294">
        <f t="shared" ref="AV10:AV22" si="10">AI10</f>
        <v>9.5</v>
      </c>
      <c r="AW10" s="109">
        <v>0</v>
      </c>
      <c r="AX10" s="109">
        <v>0</v>
      </c>
      <c r="AY10" s="103">
        <v>0</v>
      </c>
    </row>
    <row r="11" spans="1:52" ht="18.95" customHeight="1">
      <c r="A11" s="156"/>
      <c r="B11" s="154" t="s">
        <v>217</v>
      </c>
      <c r="C11" s="310">
        <f>$J$4</f>
        <v>15.1</v>
      </c>
      <c r="D11" s="109">
        <f>$J$5</f>
        <v>3.5</v>
      </c>
      <c r="E11" s="106">
        <f>$J$6</f>
        <v>4.2</v>
      </c>
      <c r="F11" s="106">
        <f>$J$7</f>
        <v>5.7</v>
      </c>
      <c r="G11" s="109">
        <f>$J$8</f>
        <v>0</v>
      </c>
      <c r="H11" s="109">
        <f>$J$9</f>
        <v>0</v>
      </c>
      <c r="I11" s="109">
        <f>$J$10</f>
        <v>10</v>
      </c>
      <c r="J11" s="153"/>
      <c r="K11" s="109">
        <v>11.1</v>
      </c>
      <c r="L11" s="106">
        <v>22</v>
      </c>
      <c r="M11" s="148">
        <v>3.1</v>
      </c>
      <c r="N11" s="109">
        <v>3.2</v>
      </c>
      <c r="O11" s="142">
        <v>6.8</v>
      </c>
      <c r="P11" s="109">
        <v>7.5</v>
      </c>
      <c r="Q11" s="309">
        <f t="shared" si="6"/>
        <v>15.1</v>
      </c>
      <c r="R11" s="109">
        <v>6.9</v>
      </c>
      <c r="S11" s="109">
        <v>7.4</v>
      </c>
      <c r="T11" s="109">
        <v>10</v>
      </c>
      <c r="U11" s="142">
        <f t="shared" si="7"/>
        <v>6.8</v>
      </c>
      <c r="V11" s="109">
        <v>6.4</v>
      </c>
      <c r="W11" s="149">
        <v>16.7</v>
      </c>
      <c r="X11" s="149">
        <f t="shared" si="4"/>
        <v>16.7</v>
      </c>
      <c r="Y11" s="109">
        <v>6.5</v>
      </c>
      <c r="Z11" s="150">
        <v>4.5999999999999996</v>
      </c>
      <c r="AA11" s="106">
        <v>5.6</v>
      </c>
      <c r="AB11" s="106">
        <v>4</v>
      </c>
      <c r="AC11" s="109">
        <v>9</v>
      </c>
      <c r="AD11" s="109">
        <v>10.9</v>
      </c>
      <c r="AE11" s="109">
        <v>2.2999999999999998</v>
      </c>
      <c r="AF11" s="151">
        <v>4.9000000000000004</v>
      </c>
      <c r="AG11" s="106">
        <v>3.2</v>
      </c>
      <c r="AH11" s="150">
        <f t="shared" si="1"/>
        <v>4.5999999999999996</v>
      </c>
      <c r="AI11" s="152">
        <v>5.9</v>
      </c>
      <c r="AJ11" s="106">
        <v>10.1</v>
      </c>
      <c r="AK11" s="106">
        <v>18.2</v>
      </c>
      <c r="AL11" s="109">
        <v>18.899999999999999</v>
      </c>
      <c r="AM11" s="160"/>
      <c r="AN11" s="148">
        <f t="shared" si="5"/>
        <v>3.1</v>
      </c>
      <c r="AO11" s="106">
        <v>1.1000000000000001</v>
      </c>
      <c r="AP11" s="160"/>
      <c r="AQ11" s="109">
        <v>34.200000000000003</v>
      </c>
      <c r="AR11" s="151">
        <f t="shared" si="8"/>
        <v>4.9000000000000004</v>
      </c>
      <c r="AS11" s="151">
        <f t="shared" si="9"/>
        <v>4.9000000000000004</v>
      </c>
      <c r="AT11" s="109">
        <v>5.9</v>
      </c>
      <c r="AU11" s="148">
        <f t="shared" si="2"/>
        <v>3.1</v>
      </c>
      <c r="AV11" s="294">
        <f t="shared" si="10"/>
        <v>5.9</v>
      </c>
      <c r="AW11" s="109">
        <v>0</v>
      </c>
      <c r="AX11" s="109">
        <v>0</v>
      </c>
      <c r="AY11" s="103">
        <v>0</v>
      </c>
    </row>
    <row r="12" spans="1:52" ht="18.95" customHeight="1">
      <c r="A12" s="156"/>
      <c r="B12" s="154" t="s">
        <v>352</v>
      </c>
      <c r="C12" s="310">
        <f>$K$4</f>
        <v>9.3000000000000007</v>
      </c>
      <c r="D12" s="109">
        <f>$K$5</f>
        <v>8</v>
      </c>
      <c r="E12" s="106">
        <f>$K$6</f>
        <v>7.6</v>
      </c>
      <c r="F12" s="106">
        <f>$K$7</f>
        <v>8.6</v>
      </c>
      <c r="G12" s="109">
        <f>$K$8</f>
        <v>0</v>
      </c>
      <c r="H12" s="109">
        <f>$K$9</f>
        <v>0</v>
      </c>
      <c r="I12" s="109">
        <f>$K$10</f>
        <v>2.4</v>
      </c>
      <c r="J12" s="109">
        <f>$K$11</f>
        <v>11.1</v>
      </c>
      <c r="K12" s="153"/>
      <c r="L12" s="106">
        <v>32.6</v>
      </c>
      <c r="M12" s="148">
        <v>8</v>
      </c>
      <c r="N12" s="109">
        <v>8.9</v>
      </c>
      <c r="O12" s="142">
        <v>5.8</v>
      </c>
      <c r="P12" s="109">
        <v>4.8</v>
      </c>
      <c r="Q12" s="309">
        <f t="shared" si="6"/>
        <v>9.3000000000000007</v>
      </c>
      <c r="R12" s="109">
        <v>5.6</v>
      </c>
      <c r="S12" s="109">
        <v>3.9</v>
      </c>
      <c r="T12" s="109">
        <v>7.5</v>
      </c>
      <c r="U12" s="142">
        <f t="shared" si="7"/>
        <v>5.8</v>
      </c>
      <c r="V12" s="109">
        <v>5.4</v>
      </c>
      <c r="W12" s="149">
        <v>6.7</v>
      </c>
      <c r="X12" s="149">
        <f t="shared" si="4"/>
        <v>6.7</v>
      </c>
      <c r="Y12" s="109">
        <v>4.5999999999999996</v>
      </c>
      <c r="Z12" s="150">
        <v>7.6</v>
      </c>
      <c r="AA12" s="106">
        <v>8.3000000000000007</v>
      </c>
      <c r="AB12" s="106">
        <v>15.9</v>
      </c>
      <c r="AC12" s="109">
        <v>3.6</v>
      </c>
      <c r="AD12" s="109">
        <v>0.5</v>
      </c>
      <c r="AE12" s="109">
        <v>8.8000000000000007</v>
      </c>
      <c r="AF12" s="151">
        <v>6.2</v>
      </c>
      <c r="AG12" s="106">
        <v>8.3000000000000007</v>
      </c>
      <c r="AH12" s="150">
        <f t="shared" si="1"/>
        <v>7.6</v>
      </c>
      <c r="AI12" s="152">
        <v>9.5</v>
      </c>
      <c r="AJ12" s="106">
        <v>2.4</v>
      </c>
      <c r="AK12" s="106">
        <v>9.4</v>
      </c>
      <c r="AL12" s="109">
        <v>24.4</v>
      </c>
      <c r="AM12" s="160"/>
      <c r="AN12" s="148">
        <f t="shared" si="5"/>
        <v>8</v>
      </c>
      <c r="AO12" s="106">
        <v>11.4</v>
      </c>
      <c r="AP12" s="160"/>
      <c r="AQ12" s="109">
        <v>44.8</v>
      </c>
      <c r="AR12" s="151">
        <f t="shared" si="8"/>
        <v>6.2</v>
      </c>
      <c r="AS12" s="151">
        <f t="shared" si="9"/>
        <v>6.2</v>
      </c>
      <c r="AT12" s="109">
        <v>8</v>
      </c>
      <c r="AU12" s="148">
        <f t="shared" si="2"/>
        <v>8</v>
      </c>
      <c r="AV12" s="294">
        <f t="shared" si="10"/>
        <v>9.5</v>
      </c>
      <c r="AW12" s="109">
        <v>0</v>
      </c>
      <c r="AX12" s="109">
        <v>0</v>
      </c>
      <c r="AY12" s="103">
        <v>0</v>
      </c>
    </row>
    <row r="13" spans="1:52" ht="18.95" customHeight="1">
      <c r="A13" s="156"/>
      <c r="B13" s="154" t="s">
        <v>269</v>
      </c>
      <c r="C13" s="310">
        <f>$L$4</f>
        <v>36.200000000000003</v>
      </c>
      <c r="D13" s="109">
        <f>$L$5</f>
        <v>25.7</v>
      </c>
      <c r="E13" s="106">
        <f>$L$6</f>
        <v>26</v>
      </c>
      <c r="F13" s="106">
        <f>$L$7</f>
        <v>25.9</v>
      </c>
      <c r="G13" s="109">
        <f>$L$8</f>
        <v>135</v>
      </c>
      <c r="H13" s="109">
        <f>$L$9</f>
        <v>11.1</v>
      </c>
      <c r="I13" s="109">
        <f>$L$10</f>
        <v>31.7</v>
      </c>
      <c r="J13" s="109">
        <f>$L$11</f>
        <v>22</v>
      </c>
      <c r="K13" s="109">
        <f>$L$12</f>
        <v>32.6</v>
      </c>
      <c r="L13" s="153"/>
      <c r="M13" s="148">
        <v>24.7</v>
      </c>
      <c r="N13" s="109">
        <v>25.2</v>
      </c>
      <c r="O13" s="142">
        <v>30</v>
      </c>
      <c r="P13" s="109">
        <v>29.1</v>
      </c>
      <c r="Q13" s="309">
        <f t="shared" si="6"/>
        <v>36.200000000000003</v>
      </c>
      <c r="R13" s="109">
        <v>28.8</v>
      </c>
      <c r="S13" s="109">
        <v>29</v>
      </c>
      <c r="T13" s="109">
        <v>33.299999999999997</v>
      </c>
      <c r="U13" s="142">
        <f t="shared" si="7"/>
        <v>30</v>
      </c>
      <c r="V13" s="109">
        <v>28</v>
      </c>
      <c r="W13" s="149">
        <v>38.6</v>
      </c>
      <c r="X13" s="149">
        <f t="shared" si="4"/>
        <v>38.6</v>
      </c>
      <c r="Y13" s="109">
        <v>28.1</v>
      </c>
      <c r="Z13" s="150">
        <v>26.6</v>
      </c>
      <c r="AA13" s="106">
        <v>27.5</v>
      </c>
      <c r="AB13" s="106">
        <v>18.600000000000001</v>
      </c>
      <c r="AC13" s="109">
        <v>30.8</v>
      </c>
      <c r="AD13" s="109">
        <v>32.700000000000003</v>
      </c>
      <c r="AE13" s="109">
        <v>24.3</v>
      </c>
      <c r="AF13" s="151">
        <v>27.5</v>
      </c>
      <c r="AG13" s="106">
        <v>24.7</v>
      </c>
      <c r="AH13" s="150">
        <f t="shared" si="1"/>
        <v>26.6</v>
      </c>
      <c r="AI13" s="152">
        <v>25.4</v>
      </c>
      <c r="AJ13" s="106">
        <v>31.3</v>
      </c>
      <c r="AK13" s="106">
        <v>39.799999999999997</v>
      </c>
      <c r="AL13" s="109">
        <v>10.3</v>
      </c>
      <c r="AM13" s="160"/>
      <c r="AN13" s="148">
        <f t="shared" si="5"/>
        <v>24.7</v>
      </c>
      <c r="AO13" s="106">
        <v>24.8</v>
      </c>
      <c r="AP13" s="160"/>
      <c r="AQ13" s="109">
        <v>27.1</v>
      </c>
      <c r="AR13" s="151">
        <f t="shared" si="8"/>
        <v>27.5</v>
      </c>
      <c r="AS13" s="151">
        <f t="shared" si="9"/>
        <v>27.5</v>
      </c>
      <c r="AT13" s="109">
        <v>27.7</v>
      </c>
      <c r="AU13" s="148">
        <f t="shared" si="2"/>
        <v>24.7</v>
      </c>
      <c r="AV13" s="294">
        <f t="shared" si="10"/>
        <v>25.4</v>
      </c>
      <c r="AW13" s="109">
        <v>0</v>
      </c>
      <c r="AX13" s="109">
        <v>0</v>
      </c>
      <c r="AY13" s="103">
        <v>0</v>
      </c>
    </row>
    <row r="14" spans="1:52" ht="18.95" customHeight="1">
      <c r="A14" s="156"/>
      <c r="B14" s="154" t="s">
        <v>111</v>
      </c>
      <c r="C14" s="310">
        <f>$M$4</f>
        <v>11.8</v>
      </c>
      <c r="D14" s="148">
        <f>$M$5</f>
        <v>0.8</v>
      </c>
      <c r="E14" s="148">
        <f>$M$6</f>
        <v>2</v>
      </c>
      <c r="F14" s="148">
        <f>$M$7</f>
        <v>4.0999999999999996</v>
      </c>
      <c r="G14" s="148">
        <f>$M$8</f>
        <v>158</v>
      </c>
      <c r="H14" s="148">
        <f>$M$9</f>
        <v>30.3</v>
      </c>
      <c r="I14" s="148">
        <f>$M$10</f>
        <v>7</v>
      </c>
      <c r="J14" s="148">
        <f>$M$11</f>
        <v>3.1</v>
      </c>
      <c r="K14" s="148">
        <f>$M$12</f>
        <v>8</v>
      </c>
      <c r="L14" s="148">
        <f>$M$13</f>
        <v>24.7</v>
      </c>
      <c r="M14" s="153"/>
      <c r="N14" s="148">
        <v>1</v>
      </c>
      <c r="O14" s="142">
        <v>4.7</v>
      </c>
      <c r="P14" s="148">
        <v>4.9000000000000004</v>
      </c>
      <c r="Q14" s="309">
        <f t="shared" si="6"/>
        <v>11.8</v>
      </c>
      <c r="R14" s="148">
        <v>3.5</v>
      </c>
      <c r="S14" s="148">
        <v>4.5</v>
      </c>
      <c r="T14" s="148">
        <v>9.3000000000000007</v>
      </c>
      <c r="U14" s="142">
        <f t="shared" si="7"/>
        <v>4.7</v>
      </c>
      <c r="V14" s="148">
        <v>4</v>
      </c>
      <c r="W14" s="149">
        <v>13.8</v>
      </c>
      <c r="X14" s="149">
        <f t="shared" si="4"/>
        <v>13.8</v>
      </c>
      <c r="Y14" s="148">
        <v>3.6</v>
      </c>
      <c r="Z14" s="150">
        <v>3.2</v>
      </c>
      <c r="AA14" s="148">
        <v>4</v>
      </c>
      <c r="AB14" s="148">
        <v>7.7</v>
      </c>
      <c r="AC14" s="148">
        <v>5.5</v>
      </c>
      <c r="AD14" s="148">
        <v>8</v>
      </c>
      <c r="AE14" s="148">
        <v>1.9</v>
      </c>
      <c r="AF14" s="151">
        <v>1.8</v>
      </c>
      <c r="AG14" s="148">
        <v>1.6</v>
      </c>
      <c r="AH14" s="150">
        <f t="shared" si="1"/>
        <v>3.2</v>
      </c>
      <c r="AI14" s="152">
        <v>4.5999999999999996</v>
      </c>
      <c r="AJ14" s="148">
        <v>7</v>
      </c>
      <c r="AK14" s="148">
        <v>16.100000000000001</v>
      </c>
      <c r="AL14" s="148">
        <v>19.100000000000001</v>
      </c>
      <c r="AM14" s="157"/>
      <c r="AN14" s="157"/>
      <c r="AO14" s="106">
        <v>3.4</v>
      </c>
      <c r="AP14" s="148">
        <v>18.8</v>
      </c>
      <c r="AQ14" s="148">
        <v>36.700000000000003</v>
      </c>
      <c r="AR14" s="151">
        <f t="shared" si="8"/>
        <v>1.8</v>
      </c>
      <c r="AS14" s="151">
        <f t="shared" si="9"/>
        <v>1.8</v>
      </c>
      <c r="AT14" s="148">
        <v>4.3</v>
      </c>
      <c r="AU14" s="157"/>
      <c r="AV14" s="294">
        <f t="shared" si="10"/>
        <v>4.5999999999999996</v>
      </c>
      <c r="AW14" s="109">
        <v>0</v>
      </c>
      <c r="AX14" s="109">
        <v>0</v>
      </c>
      <c r="AY14" s="103">
        <v>0</v>
      </c>
    </row>
    <row r="15" spans="1:52" ht="18.95" customHeight="1">
      <c r="A15" s="156"/>
      <c r="B15" s="154" t="s">
        <v>113</v>
      </c>
      <c r="C15" s="310">
        <f>$N$4</f>
        <v>13</v>
      </c>
      <c r="D15" s="109">
        <f>$N$5</f>
        <v>1</v>
      </c>
      <c r="E15" s="106">
        <f>$N$6</f>
        <v>2.5</v>
      </c>
      <c r="F15" s="106">
        <f>$N$7</f>
        <v>4.0999999999999996</v>
      </c>
      <c r="G15" s="109">
        <f>$N$8</f>
        <v>156</v>
      </c>
      <c r="H15" s="109">
        <f>$N$9</f>
        <v>31</v>
      </c>
      <c r="I15" s="109">
        <f>$N$10</f>
        <v>8</v>
      </c>
      <c r="J15" s="109">
        <f>$N$11</f>
        <v>3.2</v>
      </c>
      <c r="K15" s="109">
        <f>$N$12</f>
        <v>8.9</v>
      </c>
      <c r="L15" s="109">
        <f>$N$13</f>
        <v>25.2</v>
      </c>
      <c r="M15" s="148">
        <f>$N$14</f>
        <v>1</v>
      </c>
      <c r="N15" s="153"/>
      <c r="O15" s="142">
        <v>5.5</v>
      </c>
      <c r="P15" s="109">
        <v>6</v>
      </c>
      <c r="Q15" s="309">
        <f t="shared" si="6"/>
        <v>13</v>
      </c>
      <c r="R15" s="109">
        <v>4.3</v>
      </c>
      <c r="S15" s="109">
        <v>5.6</v>
      </c>
      <c r="T15" s="109">
        <v>10.4</v>
      </c>
      <c r="U15" s="142">
        <f t="shared" si="7"/>
        <v>5.5</v>
      </c>
      <c r="V15" s="109">
        <v>5.0999999999999996</v>
      </c>
      <c r="W15" s="149">
        <v>14.9</v>
      </c>
      <c r="X15" s="149">
        <f t="shared" si="4"/>
        <v>14.9</v>
      </c>
      <c r="Y15" s="106">
        <v>4.5999999999999996</v>
      </c>
      <c r="Z15" s="150">
        <v>3.5</v>
      </c>
      <c r="AA15" s="106">
        <v>4.3</v>
      </c>
      <c r="AB15" s="106">
        <v>7.8</v>
      </c>
      <c r="AC15" s="109">
        <v>6.3</v>
      </c>
      <c r="AD15" s="109">
        <v>9.1</v>
      </c>
      <c r="AE15" s="109">
        <v>1.9</v>
      </c>
      <c r="AF15" s="151">
        <v>2.6</v>
      </c>
      <c r="AG15" s="106">
        <v>1.9</v>
      </c>
      <c r="AH15" s="150">
        <f t="shared" si="1"/>
        <v>3.5</v>
      </c>
      <c r="AI15" s="152">
        <v>4.5</v>
      </c>
      <c r="AJ15" s="106">
        <v>8.3000000000000007</v>
      </c>
      <c r="AK15" s="106">
        <v>17.100000000000001</v>
      </c>
      <c r="AL15" s="109">
        <v>19.100000000000001</v>
      </c>
      <c r="AM15" s="160"/>
      <c r="AN15" s="148">
        <f t="shared" ref="AN15:AN40" si="11">M15</f>
        <v>1</v>
      </c>
      <c r="AO15" s="106">
        <v>3.5</v>
      </c>
      <c r="AP15" s="160"/>
      <c r="AQ15" s="109">
        <v>36.799999999999997</v>
      </c>
      <c r="AR15" s="151">
        <f t="shared" si="8"/>
        <v>2.6</v>
      </c>
      <c r="AS15" s="151">
        <f t="shared" si="9"/>
        <v>2.6</v>
      </c>
      <c r="AT15" s="109">
        <v>4.3</v>
      </c>
      <c r="AU15" s="148">
        <f>M15</f>
        <v>1</v>
      </c>
      <c r="AV15" s="294">
        <f t="shared" si="10"/>
        <v>4.5</v>
      </c>
      <c r="AW15" s="109">
        <v>0</v>
      </c>
      <c r="AX15" s="109">
        <v>0</v>
      </c>
      <c r="AY15" s="103">
        <v>0</v>
      </c>
    </row>
    <row r="16" spans="1:52" ht="18.95" customHeight="1">
      <c r="A16" s="156"/>
      <c r="B16" s="154" t="s">
        <v>112</v>
      </c>
      <c r="C16" s="310">
        <f>$O$4</f>
        <v>14.5</v>
      </c>
      <c r="D16" s="142">
        <f>$O$5</f>
        <v>4.5</v>
      </c>
      <c r="E16" s="142">
        <f>$O$6</f>
        <v>3.2</v>
      </c>
      <c r="F16" s="142">
        <f>$O$7</f>
        <v>3.9</v>
      </c>
      <c r="G16" s="142">
        <f>$O$8</f>
        <v>159</v>
      </c>
      <c r="H16" s="142">
        <f>$O$9</f>
        <v>33.1</v>
      </c>
      <c r="I16" s="142">
        <f>$O$10</f>
        <v>7.1</v>
      </c>
      <c r="J16" s="142">
        <f>$O$11</f>
        <v>6.8</v>
      </c>
      <c r="K16" s="142">
        <f>$O$12</f>
        <v>5.8</v>
      </c>
      <c r="L16" s="142">
        <f>$O$13</f>
        <v>30</v>
      </c>
      <c r="M16" s="148">
        <f>$O$14</f>
        <v>4.7</v>
      </c>
      <c r="N16" s="142">
        <v>5.6</v>
      </c>
      <c r="O16" s="153"/>
      <c r="P16" s="142">
        <v>6</v>
      </c>
      <c r="Q16" s="309">
        <f t="shared" si="6"/>
        <v>14.5</v>
      </c>
      <c r="R16" s="142">
        <v>1.5</v>
      </c>
      <c r="S16" s="142">
        <v>5.5</v>
      </c>
      <c r="T16" s="142">
        <v>10.4</v>
      </c>
      <c r="U16" s="159"/>
      <c r="V16" s="142">
        <v>5.0999999999999996</v>
      </c>
      <c r="W16" s="149">
        <v>12.3</v>
      </c>
      <c r="X16" s="149">
        <f t="shared" si="4"/>
        <v>12.3</v>
      </c>
      <c r="Y16" s="142">
        <v>4.3</v>
      </c>
      <c r="Z16" s="150">
        <v>2.2000000000000002</v>
      </c>
      <c r="AA16" s="142">
        <f>Z16</f>
        <v>2.2000000000000002</v>
      </c>
      <c r="AB16" s="142">
        <v>11.5</v>
      </c>
      <c r="AC16" s="142">
        <v>2.5</v>
      </c>
      <c r="AD16" s="142">
        <v>6.2</v>
      </c>
      <c r="AE16" s="142">
        <v>4.5</v>
      </c>
      <c r="AF16" s="151">
        <v>2.9</v>
      </c>
      <c r="AG16" s="142">
        <v>4</v>
      </c>
      <c r="AH16" s="150">
        <f t="shared" si="1"/>
        <v>2.2000000000000002</v>
      </c>
      <c r="AI16" s="152">
        <v>4.7</v>
      </c>
      <c r="AJ16" s="142">
        <v>3.6</v>
      </c>
      <c r="AK16" s="142">
        <v>14.4</v>
      </c>
      <c r="AL16" s="142">
        <v>21.2</v>
      </c>
      <c r="AM16" s="159"/>
      <c r="AN16" s="148">
        <f t="shared" si="11"/>
        <v>4.7</v>
      </c>
      <c r="AO16" s="106">
        <v>7.1</v>
      </c>
      <c r="AP16" s="159"/>
      <c r="AQ16" s="142">
        <v>40.5</v>
      </c>
      <c r="AR16" s="151">
        <f t="shared" si="8"/>
        <v>2.9</v>
      </c>
      <c r="AS16" s="151">
        <f t="shared" si="9"/>
        <v>2.9</v>
      </c>
      <c r="AT16" s="142">
        <v>1.9</v>
      </c>
      <c r="AU16" s="148">
        <f t="shared" ref="AU16:AU40" si="12">M16</f>
        <v>4.7</v>
      </c>
      <c r="AV16" s="294">
        <f t="shared" si="10"/>
        <v>4.7</v>
      </c>
      <c r="AW16" s="109">
        <v>0</v>
      </c>
      <c r="AX16" s="109">
        <v>0</v>
      </c>
      <c r="AY16" s="103">
        <v>0</v>
      </c>
    </row>
    <row r="17" spans="1:51" ht="18.95" customHeight="1">
      <c r="A17" s="156"/>
      <c r="B17" s="154" t="s">
        <v>131</v>
      </c>
      <c r="C17" s="310">
        <f>$P$4</f>
        <v>8.3000000000000007</v>
      </c>
      <c r="D17" s="109">
        <f>$P$5</f>
        <v>5.2</v>
      </c>
      <c r="E17" s="106">
        <f>$P$6</f>
        <v>5.6</v>
      </c>
      <c r="F17" s="106">
        <f>$P$7</f>
        <v>6.6</v>
      </c>
      <c r="G17" s="109">
        <f>$P$8</f>
        <v>0</v>
      </c>
      <c r="H17" s="109">
        <f>$P$9</f>
        <v>0</v>
      </c>
      <c r="I17" s="109">
        <f>$P$10</f>
        <v>3.5</v>
      </c>
      <c r="J17" s="109">
        <f>$P$11</f>
        <v>7.5</v>
      </c>
      <c r="K17" s="109">
        <f>$P$12</f>
        <v>4.8</v>
      </c>
      <c r="L17" s="109">
        <f>$P$13</f>
        <v>29.1</v>
      </c>
      <c r="M17" s="148">
        <f>$P$14</f>
        <v>4.9000000000000004</v>
      </c>
      <c r="N17" s="109">
        <f>$P$15</f>
        <v>6</v>
      </c>
      <c r="O17" s="142">
        <f>$P$16</f>
        <v>6</v>
      </c>
      <c r="P17" s="153"/>
      <c r="Q17" s="309">
        <f t="shared" si="6"/>
        <v>8.3000000000000007</v>
      </c>
      <c r="R17" s="109">
        <v>4.8</v>
      </c>
      <c r="S17" s="109">
        <v>2</v>
      </c>
      <c r="T17" s="109">
        <v>5.7</v>
      </c>
      <c r="U17" s="142">
        <f>O17</f>
        <v>6</v>
      </c>
      <c r="V17" s="160"/>
      <c r="W17" s="149">
        <v>9.4</v>
      </c>
      <c r="X17" s="149">
        <f t="shared" si="4"/>
        <v>9.4</v>
      </c>
      <c r="Y17" s="106">
        <v>2.5</v>
      </c>
      <c r="Z17" s="150">
        <v>5.6</v>
      </c>
      <c r="AA17" s="106">
        <v>6.6</v>
      </c>
      <c r="AB17" s="106">
        <v>12.3</v>
      </c>
      <c r="AC17" s="109">
        <v>6.7</v>
      </c>
      <c r="AD17" s="109">
        <v>4.5999999999999996</v>
      </c>
      <c r="AE17" s="109">
        <v>6.8</v>
      </c>
      <c r="AF17" s="151">
        <v>3.6</v>
      </c>
      <c r="AG17" s="106">
        <v>7.7</v>
      </c>
      <c r="AH17" s="150">
        <f t="shared" si="1"/>
        <v>5.6</v>
      </c>
      <c r="AI17" s="152">
        <v>8.1</v>
      </c>
      <c r="AJ17" s="106">
        <v>6.2</v>
      </c>
      <c r="AK17" s="106">
        <v>12.6</v>
      </c>
      <c r="AL17" s="109">
        <v>23.6</v>
      </c>
      <c r="AM17" s="160"/>
      <c r="AN17" s="148">
        <f t="shared" si="11"/>
        <v>4.9000000000000004</v>
      </c>
      <c r="AO17" s="106">
        <v>7.8</v>
      </c>
      <c r="AP17" s="160"/>
      <c r="AQ17" s="109">
        <v>41.4</v>
      </c>
      <c r="AR17" s="151">
        <f t="shared" si="8"/>
        <v>3.6</v>
      </c>
      <c r="AS17" s="151">
        <f t="shared" si="9"/>
        <v>3.6</v>
      </c>
      <c r="AT17" s="109">
        <v>6.4</v>
      </c>
      <c r="AU17" s="148">
        <f t="shared" si="12"/>
        <v>4.9000000000000004</v>
      </c>
      <c r="AV17" s="294">
        <f t="shared" si="10"/>
        <v>8.1</v>
      </c>
      <c r="AW17" s="109">
        <v>0</v>
      </c>
      <c r="AX17" s="109">
        <v>0</v>
      </c>
      <c r="AY17" s="103">
        <v>0</v>
      </c>
    </row>
    <row r="18" spans="1:51" ht="18.95" customHeight="1">
      <c r="A18" s="156"/>
      <c r="B18" s="154" t="s">
        <v>126</v>
      </c>
      <c r="C18" s="310">
        <f>$Q$4</f>
        <v>0</v>
      </c>
      <c r="D18" s="309">
        <f>$Q$5</f>
        <v>14.3</v>
      </c>
      <c r="E18" s="309">
        <f>$Q$6</f>
        <v>16.2</v>
      </c>
      <c r="F18" s="309">
        <f>$Q$7</f>
        <v>16.8</v>
      </c>
      <c r="G18" s="309">
        <f>$Q$8</f>
        <v>0</v>
      </c>
      <c r="H18" s="309">
        <f>$Q$9</f>
        <v>0</v>
      </c>
      <c r="I18" s="309">
        <f>$Q$10</f>
        <v>7.8</v>
      </c>
      <c r="J18" s="309">
        <f>$Q$11</f>
        <v>15.1</v>
      </c>
      <c r="K18" s="309">
        <f>$Q$12</f>
        <v>9.3000000000000007</v>
      </c>
      <c r="L18" s="309">
        <f>$Q$13</f>
        <v>36.200000000000003</v>
      </c>
      <c r="M18" s="148">
        <f>$Q$14</f>
        <v>11.8</v>
      </c>
      <c r="N18" s="309">
        <f>$Q$15</f>
        <v>13</v>
      </c>
      <c r="O18" s="142">
        <f>$Q$16</f>
        <v>14.5</v>
      </c>
      <c r="P18" s="309">
        <f>$Q$17</f>
        <v>8.3000000000000007</v>
      </c>
      <c r="Q18" s="153"/>
      <c r="R18" s="309">
        <f>R4</f>
        <v>12.4</v>
      </c>
      <c r="S18" s="309">
        <f>S4</f>
        <v>7.7</v>
      </c>
      <c r="T18" s="309">
        <f>T4</f>
        <v>5.3</v>
      </c>
      <c r="U18" s="142">
        <f>O18</f>
        <v>14.5</v>
      </c>
      <c r="V18" s="309">
        <f>V4</f>
        <v>9.1999999999999993</v>
      </c>
      <c r="W18" s="149">
        <v>2.5</v>
      </c>
      <c r="X18" s="149">
        <f t="shared" ref="X18:X23" si="13">W18</f>
        <v>2.5</v>
      </c>
      <c r="Y18" s="309">
        <f>Y4</f>
        <v>8.1999999999999993</v>
      </c>
      <c r="Z18" s="150">
        <v>11</v>
      </c>
      <c r="AA18" s="309">
        <f>AA4</f>
        <v>13.6</v>
      </c>
      <c r="AB18" s="309">
        <f>AB4</f>
        <v>18.600000000000001</v>
      </c>
      <c r="AC18" s="309">
        <f>AC4</f>
        <v>14.3</v>
      </c>
      <c r="AD18" s="309">
        <f>AD4</f>
        <v>10.7</v>
      </c>
      <c r="AE18" s="309">
        <f>AE4</f>
        <v>14.2</v>
      </c>
      <c r="AF18" s="151">
        <v>9.5</v>
      </c>
      <c r="AG18" s="309">
        <f>AG4</f>
        <v>15.1</v>
      </c>
      <c r="AH18" s="150">
        <f t="shared" si="1"/>
        <v>11</v>
      </c>
      <c r="AI18" s="152">
        <v>13.1</v>
      </c>
      <c r="AJ18" s="309">
        <f>AJ4</f>
        <v>13.2</v>
      </c>
      <c r="AK18" s="309">
        <f>AK4</f>
        <v>6.8</v>
      </c>
      <c r="AL18" s="311"/>
      <c r="AM18" s="311"/>
      <c r="AN18" s="148">
        <f t="shared" si="11"/>
        <v>11.8</v>
      </c>
      <c r="AO18" s="309">
        <f>AO4</f>
        <v>15.2</v>
      </c>
      <c r="AP18" s="311"/>
      <c r="AQ18" s="311"/>
      <c r="AR18" s="151">
        <f t="shared" si="8"/>
        <v>9.5</v>
      </c>
      <c r="AS18" s="151">
        <f t="shared" si="9"/>
        <v>9.5</v>
      </c>
      <c r="AT18" s="309">
        <f>AT4</f>
        <v>13.3</v>
      </c>
      <c r="AU18" s="148">
        <f t="shared" si="12"/>
        <v>11.8</v>
      </c>
      <c r="AV18" s="294">
        <f t="shared" si="10"/>
        <v>13.1</v>
      </c>
      <c r="AW18" s="109">
        <v>0</v>
      </c>
      <c r="AX18" s="109">
        <v>0</v>
      </c>
      <c r="AY18" s="103">
        <v>0</v>
      </c>
    </row>
    <row r="19" spans="1:51" ht="18.95" customHeight="1">
      <c r="A19" s="156"/>
      <c r="B19" s="154" t="s">
        <v>114</v>
      </c>
      <c r="C19" s="310">
        <f>$R$4</f>
        <v>12.4</v>
      </c>
      <c r="D19" s="109">
        <f>$R$5</f>
        <v>3.3</v>
      </c>
      <c r="E19" s="106">
        <f>$R$6</f>
        <v>2.9</v>
      </c>
      <c r="F19" s="106">
        <f>$R$7</f>
        <v>4.5</v>
      </c>
      <c r="G19" s="109">
        <f>$R$8</f>
        <v>162</v>
      </c>
      <c r="H19" s="109">
        <f>$R$9</f>
        <v>31.7</v>
      </c>
      <c r="I19" s="109">
        <f>$R$10</f>
        <v>5.6</v>
      </c>
      <c r="J19" s="109">
        <f>$R$11</f>
        <v>6.9</v>
      </c>
      <c r="K19" s="109">
        <f>$R$12</f>
        <v>5.6</v>
      </c>
      <c r="L19" s="109">
        <f>$R$13</f>
        <v>28.8</v>
      </c>
      <c r="M19" s="148">
        <f>$R$14</f>
        <v>3.5</v>
      </c>
      <c r="N19" s="109">
        <f>$R$15</f>
        <v>4.3</v>
      </c>
      <c r="O19" s="142">
        <f>$R$16</f>
        <v>1.5</v>
      </c>
      <c r="P19" s="109">
        <f>$R$17</f>
        <v>4.8</v>
      </c>
      <c r="Q19" s="309">
        <f>$R$18</f>
        <v>12.4</v>
      </c>
      <c r="R19" s="153"/>
      <c r="S19" s="109">
        <v>4.0999999999999996</v>
      </c>
      <c r="T19" s="109">
        <v>9.1999999999999993</v>
      </c>
      <c r="U19" s="142">
        <f>O19</f>
        <v>1.5</v>
      </c>
      <c r="V19" s="109">
        <v>3.9</v>
      </c>
      <c r="W19" s="149">
        <v>11.6</v>
      </c>
      <c r="X19" s="149">
        <f t="shared" si="13"/>
        <v>11.6</v>
      </c>
      <c r="Y19" s="106">
        <v>2.7</v>
      </c>
      <c r="Z19" s="150">
        <v>3.1</v>
      </c>
      <c r="AA19" s="106">
        <v>3.4</v>
      </c>
      <c r="AB19" s="106">
        <v>10.4</v>
      </c>
      <c r="AC19" s="109">
        <v>2.2999999999999998</v>
      </c>
      <c r="AD19" s="109">
        <v>5.4</v>
      </c>
      <c r="AE19" s="109">
        <v>4.3</v>
      </c>
      <c r="AF19" s="151">
        <v>1.7</v>
      </c>
      <c r="AG19" s="106">
        <v>4.0999999999999996</v>
      </c>
      <c r="AH19" s="150">
        <f t="shared" si="1"/>
        <v>3.1</v>
      </c>
      <c r="AI19" s="152">
        <v>5</v>
      </c>
      <c r="AJ19" s="106">
        <v>3.7</v>
      </c>
      <c r="AK19" s="106">
        <v>13.2</v>
      </c>
      <c r="AL19" s="109">
        <v>19.899999999999999</v>
      </c>
      <c r="AM19" s="160"/>
      <c r="AN19" s="148">
        <f t="shared" si="11"/>
        <v>3.5</v>
      </c>
      <c r="AO19" s="106">
        <v>7.3</v>
      </c>
      <c r="AP19" s="160"/>
      <c r="AQ19" s="109">
        <v>43.6</v>
      </c>
      <c r="AR19" s="151">
        <f t="shared" si="8"/>
        <v>1.7</v>
      </c>
      <c r="AS19" s="151">
        <f t="shared" si="9"/>
        <v>1.7</v>
      </c>
      <c r="AT19" s="109">
        <v>3.1</v>
      </c>
      <c r="AU19" s="148">
        <f t="shared" si="12"/>
        <v>3.5</v>
      </c>
      <c r="AV19" s="294">
        <f t="shared" si="10"/>
        <v>5</v>
      </c>
      <c r="AW19" s="109">
        <v>0</v>
      </c>
      <c r="AX19" s="109">
        <v>0</v>
      </c>
      <c r="AY19" s="103">
        <v>0</v>
      </c>
    </row>
    <row r="20" spans="1:51" ht="18.95" customHeight="1">
      <c r="A20" s="156"/>
      <c r="B20" s="154" t="s">
        <v>140</v>
      </c>
      <c r="C20" s="310">
        <f>$S$4</f>
        <v>7.7</v>
      </c>
      <c r="D20" s="109">
        <f>$S$5</f>
        <v>4.8</v>
      </c>
      <c r="E20" s="106">
        <f>$S$6</f>
        <v>4.8</v>
      </c>
      <c r="F20" s="106">
        <f>$S$7</f>
        <v>6.1</v>
      </c>
      <c r="G20" s="109">
        <f>$S$8</f>
        <v>0</v>
      </c>
      <c r="H20" s="109">
        <f>$S$9</f>
        <v>0</v>
      </c>
      <c r="I20" s="109">
        <f>$S$10</f>
        <v>2.7</v>
      </c>
      <c r="J20" s="109">
        <f>$S$11</f>
        <v>7.4</v>
      </c>
      <c r="K20" s="109">
        <f>$S$12</f>
        <v>3.9</v>
      </c>
      <c r="L20" s="109">
        <f>$S$13</f>
        <v>29</v>
      </c>
      <c r="M20" s="148">
        <f>$S$14</f>
        <v>4.5</v>
      </c>
      <c r="N20" s="109">
        <f>$S$15</f>
        <v>5.6</v>
      </c>
      <c r="O20" s="142">
        <f>$S$16</f>
        <v>5.5</v>
      </c>
      <c r="P20" s="109">
        <f>$S$17</f>
        <v>2</v>
      </c>
      <c r="Q20" s="309">
        <f>$S$18</f>
        <v>7.7</v>
      </c>
      <c r="R20" s="109">
        <f>$S$19</f>
        <v>4.0999999999999996</v>
      </c>
      <c r="S20" s="153"/>
      <c r="T20" s="109">
        <v>6.3</v>
      </c>
      <c r="U20" s="142">
        <f>O20</f>
        <v>5.5</v>
      </c>
      <c r="V20" s="109">
        <v>2.5</v>
      </c>
      <c r="W20" s="149">
        <v>8.6999999999999993</v>
      </c>
      <c r="X20" s="149">
        <f t="shared" si="13"/>
        <v>8.6999999999999993</v>
      </c>
      <c r="Y20" s="106">
        <v>1.4</v>
      </c>
      <c r="Z20" s="150">
        <v>5</v>
      </c>
      <c r="AA20" s="106">
        <v>5.9</v>
      </c>
      <c r="AB20" s="106">
        <v>11.1</v>
      </c>
      <c r="AC20" s="109">
        <v>5.0999999999999996</v>
      </c>
      <c r="AD20" s="109">
        <v>3.7</v>
      </c>
      <c r="AE20" s="109">
        <v>6.5</v>
      </c>
      <c r="AF20" s="151">
        <v>3</v>
      </c>
      <c r="AG20" s="106">
        <v>7.2</v>
      </c>
      <c r="AH20" s="150">
        <f t="shared" si="1"/>
        <v>5</v>
      </c>
      <c r="AI20" s="152">
        <v>7.5</v>
      </c>
      <c r="AJ20" s="106">
        <v>5.2</v>
      </c>
      <c r="AK20" s="106">
        <v>10.6</v>
      </c>
      <c r="AL20" s="109">
        <v>23</v>
      </c>
      <c r="AM20" s="160"/>
      <c r="AN20" s="148">
        <f t="shared" si="11"/>
        <v>4.5</v>
      </c>
      <c r="AO20" s="106">
        <v>7.8</v>
      </c>
      <c r="AP20" s="160"/>
      <c r="AQ20" s="109">
        <v>41.1</v>
      </c>
      <c r="AR20" s="151">
        <f t="shared" si="8"/>
        <v>3</v>
      </c>
      <c r="AS20" s="151">
        <f t="shared" si="9"/>
        <v>3</v>
      </c>
      <c r="AT20" s="109">
        <v>5.8</v>
      </c>
      <c r="AU20" s="148">
        <f t="shared" si="12"/>
        <v>4.5</v>
      </c>
      <c r="AV20" s="294">
        <f t="shared" si="10"/>
        <v>7.5</v>
      </c>
      <c r="AW20" s="109">
        <v>0</v>
      </c>
      <c r="AX20" s="109">
        <v>0</v>
      </c>
      <c r="AY20" s="103">
        <v>0</v>
      </c>
    </row>
    <row r="21" spans="1:51" ht="18.95" customHeight="1">
      <c r="A21" s="156"/>
      <c r="B21" s="154" t="s">
        <v>211</v>
      </c>
      <c r="C21" s="310">
        <f>$T$4</f>
        <v>5.3</v>
      </c>
      <c r="D21" s="109">
        <f>$T$5</f>
        <v>9.6</v>
      </c>
      <c r="E21" s="106">
        <f>$T$6</f>
        <v>9.9</v>
      </c>
      <c r="F21" s="106">
        <f>$T$7</f>
        <v>11</v>
      </c>
      <c r="G21" s="109">
        <f>$T$8</f>
        <v>0</v>
      </c>
      <c r="H21" s="109">
        <f>$T$9</f>
        <v>0</v>
      </c>
      <c r="I21" s="109">
        <f>$T$10</f>
        <v>6.2</v>
      </c>
      <c r="J21" s="109">
        <f>$T$11</f>
        <v>10</v>
      </c>
      <c r="K21" s="109">
        <f>$T$12</f>
        <v>7.5</v>
      </c>
      <c r="L21" s="109">
        <f>$T$13</f>
        <v>33.299999999999997</v>
      </c>
      <c r="M21" s="148">
        <f>$T$14</f>
        <v>9.3000000000000007</v>
      </c>
      <c r="N21" s="109">
        <f>$T$15</f>
        <v>10.4</v>
      </c>
      <c r="O21" s="142">
        <f>$T$16</f>
        <v>10.4</v>
      </c>
      <c r="P21" s="109">
        <f>$T$17</f>
        <v>5.7</v>
      </c>
      <c r="Q21" s="309">
        <f>$T$18</f>
        <v>5.3</v>
      </c>
      <c r="R21" s="109">
        <f>$T$19</f>
        <v>9.1999999999999993</v>
      </c>
      <c r="S21" s="109">
        <f>$T$20</f>
        <v>6.3</v>
      </c>
      <c r="T21" s="153"/>
      <c r="U21" s="142">
        <f>O21</f>
        <v>10.4</v>
      </c>
      <c r="V21" s="109">
        <v>6.2</v>
      </c>
      <c r="W21" s="149">
        <v>10.9</v>
      </c>
      <c r="X21" s="149">
        <f t="shared" si="13"/>
        <v>10.9</v>
      </c>
      <c r="Y21" s="109">
        <v>6.9</v>
      </c>
      <c r="Z21" s="150">
        <v>10.1</v>
      </c>
      <c r="AA21" s="106">
        <v>11</v>
      </c>
      <c r="AB21" s="106">
        <v>13.7</v>
      </c>
      <c r="AC21" s="109">
        <v>11.1</v>
      </c>
      <c r="AD21" s="109">
        <v>7.7</v>
      </c>
      <c r="AE21" s="109">
        <v>9.5</v>
      </c>
      <c r="AF21" s="151">
        <v>8.1</v>
      </c>
      <c r="AG21" s="106">
        <v>12.5</v>
      </c>
      <c r="AH21" s="150">
        <f t="shared" si="1"/>
        <v>10.1</v>
      </c>
      <c r="AI21" s="152">
        <v>12.6</v>
      </c>
      <c r="AJ21" s="106">
        <v>9.8000000000000007</v>
      </c>
      <c r="AK21" s="106">
        <v>11.4</v>
      </c>
      <c r="AL21" s="109">
        <v>26.5</v>
      </c>
      <c r="AM21" s="160"/>
      <c r="AN21" s="148">
        <f t="shared" si="11"/>
        <v>9.3000000000000007</v>
      </c>
      <c r="AO21" s="106">
        <v>10.4</v>
      </c>
      <c r="AP21" s="160"/>
      <c r="AQ21" s="109">
        <v>45.8</v>
      </c>
      <c r="AR21" s="151">
        <f t="shared" si="8"/>
        <v>8.1</v>
      </c>
      <c r="AS21" s="151">
        <f t="shared" si="9"/>
        <v>8.1</v>
      </c>
      <c r="AT21" s="109">
        <v>10.8</v>
      </c>
      <c r="AU21" s="148">
        <f t="shared" si="12"/>
        <v>9.3000000000000007</v>
      </c>
      <c r="AV21" s="294">
        <f t="shared" si="10"/>
        <v>12.6</v>
      </c>
      <c r="AW21" s="109">
        <v>0</v>
      </c>
      <c r="AX21" s="109">
        <v>0</v>
      </c>
      <c r="AY21" s="103">
        <v>0</v>
      </c>
    </row>
    <row r="22" spans="1:51" ht="18.95" customHeight="1">
      <c r="A22" s="156"/>
      <c r="B22" s="154" t="s">
        <v>115</v>
      </c>
      <c r="C22" s="310">
        <f>$U$4</f>
        <v>14.5</v>
      </c>
      <c r="D22" s="142">
        <f>$U$5</f>
        <v>4.5</v>
      </c>
      <c r="E22" s="142">
        <f>$U$6</f>
        <v>3.2</v>
      </c>
      <c r="F22" s="142">
        <f>$U$7</f>
        <v>3.9</v>
      </c>
      <c r="G22" s="142">
        <f>$U$8</f>
        <v>159</v>
      </c>
      <c r="H22" s="142">
        <f>$U$9</f>
        <v>33.1</v>
      </c>
      <c r="I22" s="142">
        <f>$U$10</f>
        <v>7.1</v>
      </c>
      <c r="J22" s="142">
        <f>$U$11</f>
        <v>6.8</v>
      </c>
      <c r="K22" s="142">
        <f>$U$12</f>
        <v>5.8</v>
      </c>
      <c r="L22" s="142">
        <f>$U$13</f>
        <v>30</v>
      </c>
      <c r="M22" s="148">
        <f>$U$14</f>
        <v>4.7</v>
      </c>
      <c r="N22" s="142">
        <f>$U$15</f>
        <v>5.5</v>
      </c>
      <c r="O22" s="142">
        <f>$U$16</f>
        <v>0</v>
      </c>
      <c r="P22" s="142">
        <f>$U$17</f>
        <v>6</v>
      </c>
      <c r="Q22" s="309">
        <f>$U$18</f>
        <v>14.5</v>
      </c>
      <c r="R22" s="142">
        <f>$U$19</f>
        <v>1.5</v>
      </c>
      <c r="S22" s="142">
        <f>$U$20</f>
        <v>5.5</v>
      </c>
      <c r="T22" s="142">
        <f>$U$21</f>
        <v>10.4</v>
      </c>
      <c r="U22" s="153"/>
      <c r="V22" s="142">
        <f>V16</f>
        <v>5.0999999999999996</v>
      </c>
      <c r="W22" s="149">
        <f>Q22</f>
        <v>14.5</v>
      </c>
      <c r="X22" s="149">
        <f t="shared" si="13"/>
        <v>14.5</v>
      </c>
      <c r="Y22" s="142">
        <f>Y16</f>
        <v>4.3</v>
      </c>
      <c r="Z22" s="150">
        <f>Z16</f>
        <v>2.2000000000000002</v>
      </c>
      <c r="AA22" s="142">
        <f>Z22</f>
        <v>2.2000000000000002</v>
      </c>
      <c r="AB22" s="142">
        <f>AB16</f>
        <v>11.5</v>
      </c>
      <c r="AC22" s="142">
        <f>AC16</f>
        <v>2.5</v>
      </c>
      <c r="AD22" s="142">
        <f>AD16</f>
        <v>6.2</v>
      </c>
      <c r="AE22" s="142">
        <f>AE16</f>
        <v>4.5</v>
      </c>
      <c r="AF22" s="151">
        <v>3.1</v>
      </c>
      <c r="AG22" s="106">
        <v>4.0999999999999996</v>
      </c>
      <c r="AH22" s="150">
        <f t="shared" si="1"/>
        <v>2.2000000000000002</v>
      </c>
      <c r="AI22" s="152">
        <v>4.5</v>
      </c>
      <c r="AJ22" s="142">
        <v>3.9</v>
      </c>
      <c r="AK22" s="142">
        <f>AK16</f>
        <v>14.4</v>
      </c>
      <c r="AL22" s="142">
        <f>AL16</f>
        <v>21.2</v>
      </c>
      <c r="AM22" s="159"/>
      <c r="AN22" s="148">
        <f t="shared" si="11"/>
        <v>4.7</v>
      </c>
      <c r="AO22" s="106">
        <v>7.1</v>
      </c>
      <c r="AP22" s="159"/>
      <c r="AQ22" s="142">
        <f>AQ16</f>
        <v>40.5</v>
      </c>
      <c r="AR22" s="151">
        <f t="shared" si="8"/>
        <v>3.1</v>
      </c>
      <c r="AS22" s="151">
        <f t="shared" si="9"/>
        <v>3.1</v>
      </c>
      <c r="AT22" s="142">
        <f>AT16</f>
        <v>1.9</v>
      </c>
      <c r="AU22" s="148">
        <f t="shared" si="12"/>
        <v>4.7</v>
      </c>
      <c r="AV22" s="294">
        <f t="shared" si="10"/>
        <v>4.5</v>
      </c>
      <c r="AW22" s="109">
        <v>0</v>
      </c>
      <c r="AX22" s="109">
        <v>0</v>
      </c>
      <c r="AY22" s="103">
        <v>0</v>
      </c>
    </row>
    <row r="23" spans="1:51" ht="18.95" customHeight="1">
      <c r="A23" s="156"/>
      <c r="B23" s="154" t="s">
        <v>214</v>
      </c>
      <c r="C23" s="310">
        <f>$V$4</f>
        <v>9.1999999999999993</v>
      </c>
      <c r="D23" s="109">
        <f>$V$5</f>
        <v>4.3</v>
      </c>
      <c r="E23" s="106">
        <f>$V$6</f>
        <v>4.7</v>
      </c>
      <c r="F23" s="106">
        <f>$V$7</f>
        <v>5.7</v>
      </c>
      <c r="G23" s="109">
        <f>$V$8</f>
        <v>0</v>
      </c>
      <c r="H23" s="109">
        <f>$V$9</f>
        <v>0</v>
      </c>
      <c r="I23" s="109">
        <f>$V$10</f>
        <v>4.0999999999999996</v>
      </c>
      <c r="J23" s="109">
        <f>$V$11</f>
        <v>6.4</v>
      </c>
      <c r="K23" s="109">
        <f>$V$12</f>
        <v>5.4</v>
      </c>
      <c r="L23" s="109">
        <f>$V$13</f>
        <v>28</v>
      </c>
      <c r="M23" s="148">
        <f>$V$14</f>
        <v>4</v>
      </c>
      <c r="N23" s="109">
        <f>$V$15</f>
        <v>5.0999999999999996</v>
      </c>
      <c r="O23" s="142">
        <f>$V$16</f>
        <v>5.0999999999999996</v>
      </c>
      <c r="P23" s="109">
        <f>$V$17</f>
        <v>0</v>
      </c>
      <c r="Q23" s="309">
        <f>$V$18</f>
        <v>9.1999999999999993</v>
      </c>
      <c r="R23" s="109">
        <f>$V$19</f>
        <v>3.9</v>
      </c>
      <c r="S23" s="109">
        <f>$V$20</f>
        <v>2.5</v>
      </c>
      <c r="T23" s="109">
        <f>$V$21</f>
        <v>6.2</v>
      </c>
      <c r="U23" s="142">
        <f>$V$22</f>
        <v>5.0999999999999996</v>
      </c>
      <c r="V23" s="153"/>
      <c r="W23" s="149">
        <v>10.9</v>
      </c>
      <c r="X23" s="149">
        <f t="shared" si="13"/>
        <v>10.9</v>
      </c>
      <c r="Y23" s="109">
        <v>1.4</v>
      </c>
      <c r="Z23" s="150">
        <v>4.7</v>
      </c>
      <c r="AA23" s="106">
        <v>5.7</v>
      </c>
      <c r="AB23" s="106">
        <v>11.2</v>
      </c>
      <c r="AC23" s="109">
        <v>5.6</v>
      </c>
      <c r="AD23" s="109">
        <v>5.2</v>
      </c>
      <c r="AE23" s="109">
        <v>5.9</v>
      </c>
      <c r="AF23" s="151">
        <v>2.7</v>
      </c>
      <c r="AG23" s="106">
        <v>6.8</v>
      </c>
      <c r="AH23" s="150">
        <f t="shared" si="1"/>
        <v>4.7</v>
      </c>
      <c r="AI23" s="152">
        <v>7.2</v>
      </c>
      <c r="AJ23" s="106">
        <v>5.2</v>
      </c>
      <c r="AK23" s="106">
        <v>11.8</v>
      </c>
      <c r="AL23" s="109">
        <v>22.5</v>
      </c>
      <c r="AM23" s="160"/>
      <c r="AN23" s="148">
        <f t="shared" si="11"/>
        <v>4</v>
      </c>
      <c r="AO23" s="106">
        <v>6.7</v>
      </c>
      <c r="AP23" s="160"/>
      <c r="AQ23" s="109">
        <v>40.299999999999997</v>
      </c>
      <c r="AR23" s="151">
        <f t="shared" si="8"/>
        <v>2.7</v>
      </c>
      <c r="AS23" s="151">
        <f t="shared" si="9"/>
        <v>2.7</v>
      </c>
      <c r="AT23" s="109">
        <v>5.5</v>
      </c>
      <c r="AU23" s="148">
        <f t="shared" si="12"/>
        <v>4</v>
      </c>
      <c r="AV23" s="294">
        <f t="shared" ref="AV23:AV35" si="14">AI23</f>
        <v>7.2</v>
      </c>
      <c r="AW23" s="109">
        <v>0</v>
      </c>
      <c r="AX23" s="109">
        <v>0</v>
      </c>
      <c r="AY23" s="103">
        <v>0</v>
      </c>
    </row>
    <row r="24" spans="1:51" ht="18.95" customHeight="1">
      <c r="A24" s="156"/>
      <c r="B24" s="154" t="s">
        <v>116</v>
      </c>
      <c r="C24" s="310">
        <f>$W$4</f>
        <v>5.9</v>
      </c>
      <c r="D24" s="149">
        <f>$W$5</f>
        <v>14.3</v>
      </c>
      <c r="E24" s="149">
        <f>$W$6</f>
        <v>13.3</v>
      </c>
      <c r="F24" s="149">
        <f>$W$7</f>
        <v>16.8</v>
      </c>
      <c r="G24" s="149">
        <f>$W$8</f>
        <v>0</v>
      </c>
      <c r="H24" s="149">
        <f>$W$9</f>
        <v>0</v>
      </c>
      <c r="I24" s="149">
        <f>$W$10</f>
        <v>7.8</v>
      </c>
      <c r="J24" s="149">
        <f>$W$11</f>
        <v>16.7</v>
      </c>
      <c r="K24" s="149">
        <f>$W$12</f>
        <v>6.7</v>
      </c>
      <c r="L24" s="149">
        <f>$W$13</f>
        <v>38.6</v>
      </c>
      <c r="M24" s="148">
        <f>$W$14</f>
        <v>13.8</v>
      </c>
      <c r="N24" s="149">
        <f>$W$15</f>
        <v>14.9</v>
      </c>
      <c r="O24" s="142">
        <f>$W$16</f>
        <v>12.3</v>
      </c>
      <c r="P24" s="149">
        <f>$W$17</f>
        <v>9.4</v>
      </c>
      <c r="Q24" s="309">
        <f>$W$18</f>
        <v>2.5</v>
      </c>
      <c r="R24" s="149">
        <f>$W$19</f>
        <v>11.6</v>
      </c>
      <c r="S24" s="149">
        <f>$W$20</f>
        <v>8.6999999999999993</v>
      </c>
      <c r="T24" s="149">
        <f>$W$21</f>
        <v>10.9</v>
      </c>
      <c r="U24" s="142">
        <f>$W$22</f>
        <v>14.5</v>
      </c>
      <c r="V24" s="149">
        <f>$W$23</f>
        <v>10.9</v>
      </c>
      <c r="W24" s="153"/>
      <c r="X24" s="161"/>
      <c r="Y24" s="149">
        <v>10.199999999999999</v>
      </c>
      <c r="Z24" s="150">
        <v>13.2</v>
      </c>
      <c r="AA24" s="149">
        <v>14.6</v>
      </c>
      <c r="AB24" s="149">
        <v>22.1</v>
      </c>
      <c r="AC24" s="149">
        <v>10.199999999999999</v>
      </c>
      <c r="AD24" s="149">
        <v>6.9</v>
      </c>
      <c r="AE24" s="149">
        <v>14.4</v>
      </c>
      <c r="AF24" s="151">
        <v>11.9</v>
      </c>
      <c r="AG24" s="149">
        <v>13.9</v>
      </c>
      <c r="AH24" s="150">
        <f t="shared" si="1"/>
        <v>13.2</v>
      </c>
      <c r="AI24" s="152">
        <v>15.4</v>
      </c>
      <c r="AJ24" s="149">
        <v>9</v>
      </c>
      <c r="AK24" s="149">
        <v>1.7</v>
      </c>
      <c r="AL24" s="149">
        <v>30</v>
      </c>
      <c r="AM24" s="161"/>
      <c r="AN24" s="148">
        <f t="shared" si="11"/>
        <v>13.8</v>
      </c>
      <c r="AO24" s="106">
        <v>17</v>
      </c>
      <c r="AP24" s="161"/>
      <c r="AQ24" s="149">
        <v>50.9</v>
      </c>
      <c r="AR24" s="151">
        <f t="shared" si="8"/>
        <v>11.9</v>
      </c>
      <c r="AS24" s="151">
        <f t="shared" si="9"/>
        <v>11.9</v>
      </c>
      <c r="AT24" s="149">
        <v>14.6</v>
      </c>
      <c r="AU24" s="148">
        <f t="shared" si="12"/>
        <v>13.8</v>
      </c>
      <c r="AV24" s="294">
        <f t="shared" si="14"/>
        <v>15.4</v>
      </c>
      <c r="AW24" s="109">
        <v>0</v>
      </c>
      <c r="AX24" s="109">
        <v>0</v>
      </c>
      <c r="AY24" s="103">
        <v>0</v>
      </c>
    </row>
    <row r="25" spans="1:51" ht="18.95" customHeight="1">
      <c r="A25" s="156"/>
      <c r="B25" s="154" t="s">
        <v>133</v>
      </c>
      <c r="C25" s="310">
        <f>$X$4</f>
        <v>5.9</v>
      </c>
      <c r="D25" s="149">
        <f>$X$5</f>
        <v>14.3</v>
      </c>
      <c r="E25" s="149">
        <f>$X$6</f>
        <v>13.3</v>
      </c>
      <c r="F25" s="149">
        <f>$X$7</f>
        <v>16.8</v>
      </c>
      <c r="G25" s="149">
        <f>$X$8</f>
        <v>0</v>
      </c>
      <c r="H25" s="149">
        <f>$X$9</f>
        <v>0</v>
      </c>
      <c r="I25" s="149">
        <f>$X$10</f>
        <v>7.8</v>
      </c>
      <c r="J25" s="149">
        <f>$X$11</f>
        <v>16.7</v>
      </c>
      <c r="K25" s="149">
        <f>$X$12</f>
        <v>6.7</v>
      </c>
      <c r="L25" s="149">
        <f>$X$13</f>
        <v>38.6</v>
      </c>
      <c r="M25" s="148">
        <f>$X$14</f>
        <v>13.8</v>
      </c>
      <c r="N25" s="149">
        <f>$X$15</f>
        <v>14.9</v>
      </c>
      <c r="O25" s="142">
        <f>$X$16</f>
        <v>12.3</v>
      </c>
      <c r="P25" s="149">
        <f>$X$17</f>
        <v>9.4</v>
      </c>
      <c r="Q25" s="309">
        <f>$X$18</f>
        <v>2.5</v>
      </c>
      <c r="R25" s="149">
        <f>$X$19</f>
        <v>11.6</v>
      </c>
      <c r="S25" s="149">
        <f>$X$20</f>
        <v>8.6999999999999993</v>
      </c>
      <c r="T25" s="149">
        <f>$X$21</f>
        <v>10.9</v>
      </c>
      <c r="U25" s="142">
        <f>$X$22</f>
        <v>14.5</v>
      </c>
      <c r="V25" s="149">
        <f>$X$23</f>
        <v>10.9</v>
      </c>
      <c r="W25" s="161"/>
      <c r="X25" s="153"/>
      <c r="Y25" s="149">
        <f t="shared" ref="Y25:AL25" si="15">Y24</f>
        <v>10.199999999999999</v>
      </c>
      <c r="Z25" s="150">
        <f t="shared" si="15"/>
        <v>13.2</v>
      </c>
      <c r="AA25" s="149">
        <f t="shared" si="15"/>
        <v>14.6</v>
      </c>
      <c r="AB25" s="149">
        <f t="shared" si="15"/>
        <v>22.1</v>
      </c>
      <c r="AC25" s="149">
        <f t="shared" si="15"/>
        <v>10.199999999999999</v>
      </c>
      <c r="AD25" s="149">
        <f t="shared" si="15"/>
        <v>6.9</v>
      </c>
      <c r="AE25" s="149">
        <f t="shared" si="15"/>
        <v>14.4</v>
      </c>
      <c r="AF25" s="151">
        <f t="shared" si="15"/>
        <v>11.9</v>
      </c>
      <c r="AG25" s="149">
        <f>AG24</f>
        <v>13.9</v>
      </c>
      <c r="AH25" s="150">
        <f t="shared" si="15"/>
        <v>13.2</v>
      </c>
      <c r="AI25" s="152">
        <f t="shared" si="15"/>
        <v>15.4</v>
      </c>
      <c r="AJ25" s="149">
        <f t="shared" si="15"/>
        <v>9</v>
      </c>
      <c r="AK25" s="149">
        <f t="shared" si="15"/>
        <v>1.7</v>
      </c>
      <c r="AL25" s="149">
        <f t="shared" si="15"/>
        <v>30</v>
      </c>
      <c r="AM25" s="161"/>
      <c r="AN25" s="148">
        <f t="shared" si="11"/>
        <v>13.8</v>
      </c>
      <c r="AO25" s="106">
        <v>17</v>
      </c>
      <c r="AP25" s="161"/>
      <c r="AQ25" s="149">
        <f>AQ24</f>
        <v>50.9</v>
      </c>
      <c r="AR25" s="151">
        <f t="shared" si="8"/>
        <v>11.9</v>
      </c>
      <c r="AS25" s="151">
        <f t="shared" si="9"/>
        <v>11.9</v>
      </c>
      <c r="AT25" s="149">
        <f>AT24</f>
        <v>14.6</v>
      </c>
      <c r="AU25" s="148">
        <f t="shared" si="12"/>
        <v>13.8</v>
      </c>
      <c r="AV25" s="294">
        <f t="shared" si="14"/>
        <v>15.4</v>
      </c>
      <c r="AW25" s="109">
        <v>0</v>
      </c>
      <c r="AX25" s="109">
        <v>0</v>
      </c>
      <c r="AY25" s="103">
        <v>0</v>
      </c>
    </row>
    <row r="26" spans="1:51" ht="18.95" customHeight="1">
      <c r="A26" s="156"/>
      <c r="B26" s="154" t="s">
        <v>209</v>
      </c>
      <c r="C26" s="310">
        <f>$Y$4</f>
        <v>8.1999999999999993</v>
      </c>
      <c r="D26" s="106">
        <f>$Y$5</f>
        <v>3.6</v>
      </c>
      <c r="E26" s="106">
        <f>$Y$6</f>
        <v>3.8</v>
      </c>
      <c r="F26" s="106">
        <f>$Y$7</f>
        <v>4.9000000000000004</v>
      </c>
      <c r="G26" s="106">
        <f>$Y$8</f>
        <v>0</v>
      </c>
      <c r="H26" s="106">
        <f>$Y$9</f>
        <v>0</v>
      </c>
      <c r="I26" s="106">
        <f>$Y$10</f>
        <v>3.5</v>
      </c>
      <c r="J26" s="106">
        <f>$Y$11</f>
        <v>6.5</v>
      </c>
      <c r="K26" s="106">
        <f>$Y$12</f>
        <v>4.5999999999999996</v>
      </c>
      <c r="L26" s="106">
        <f>$Y$13</f>
        <v>28.1</v>
      </c>
      <c r="M26" s="148">
        <f>$Y$14</f>
        <v>3.6</v>
      </c>
      <c r="N26" s="106">
        <f>$Y$15</f>
        <v>4.5999999999999996</v>
      </c>
      <c r="O26" s="142">
        <f>$Y$16</f>
        <v>4.3</v>
      </c>
      <c r="P26" s="106">
        <f>$Y$17</f>
        <v>2.5</v>
      </c>
      <c r="Q26" s="309">
        <f>$Y$18</f>
        <v>8.1999999999999993</v>
      </c>
      <c r="R26" s="106">
        <f>$Y$19</f>
        <v>2.7</v>
      </c>
      <c r="S26" s="106">
        <f>$Y$20</f>
        <v>1.4</v>
      </c>
      <c r="T26" s="106">
        <f>$Y$21</f>
        <v>6.9</v>
      </c>
      <c r="U26" s="142">
        <f>$Y$22</f>
        <v>4.3</v>
      </c>
      <c r="V26" s="106">
        <f>$Y$23</f>
        <v>1.4</v>
      </c>
      <c r="W26" s="149">
        <f>$Y$24</f>
        <v>10.199999999999999</v>
      </c>
      <c r="X26" s="149">
        <f>$Y$25</f>
        <v>10.199999999999999</v>
      </c>
      <c r="Y26" s="153"/>
      <c r="Z26" s="150">
        <v>4</v>
      </c>
      <c r="AA26" s="106">
        <v>4.8</v>
      </c>
      <c r="AB26" s="106">
        <v>11.7</v>
      </c>
      <c r="AC26" s="109">
        <v>4.0999999999999996</v>
      </c>
      <c r="AD26" s="109">
        <v>4.3</v>
      </c>
      <c r="AE26" s="109">
        <v>5.4</v>
      </c>
      <c r="AF26" s="151">
        <v>2</v>
      </c>
      <c r="AG26" s="106">
        <v>5.5</v>
      </c>
      <c r="AH26" s="150">
        <f t="shared" si="1"/>
        <v>4</v>
      </c>
      <c r="AI26" s="152">
        <v>6.5</v>
      </c>
      <c r="AJ26" s="106">
        <v>3.6</v>
      </c>
      <c r="AK26" s="106">
        <v>11.9</v>
      </c>
      <c r="AL26" s="109">
        <v>21.2</v>
      </c>
      <c r="AM26" s="160"/>
      <c r="AN26" s="148">
        <f t="shared" si="11"/>
        <v>3.6</v>
      </c>
      <c r="AO26" s="106">
        <v>6.9</v>
      </c>
      <c r="AP26" s="160"/>
      <c r="AQ26" s="109">
        <v>40.1</v>
      </c>
      <c r="AR26" s="151">
        <f t="shared" si="8"/>
        <v>2</v>
      </c>
      <c r="AS26" s="151">
        <f t="shared" si="9"/>
        <v>2</v>
      </c>
      <c r="AT26" s="109">
        <v>4.8</v>
      </c>
      <c r="AU26" s="148">
        <f t="shared" si="12"/>
        <v>3.6</v>
      </c>
      <c r="AV26" s="294">
        <f t="shared" si="14"/>
        <v>6.5</v>
      </c>
      <c r="AW26" s="109">
        <v>0</v>
      </c>
      <c r="AX26" s="109">
        <v>0</v>
      </c>
      <c r="AY26" s="103">
        <v>0</v>
      </c>
    </row>
    <row r="27" spans="1:51" ht="18.95" customHeight="1">
      <c r="A27" s="156"/>
      <c r="B27" s="154" t="s">
        <v>117</v>
      </c>
      <c r="C27" s="310">
        <f>$Z$4</f>
        <v>12.6</v>
      </c>
      <c r="D27" s="150">
        <f>$Z$5</f>
        <v>2.2999999999999998</v>
      </c>
      <c r="E27" s="150">
        <f>$Z$6</f>
        <v>1</v>
      </c>
      <c r="F27" s="150">
        <f>$Z$7</f>
        <v>1.8</v>
      </c>
      <c r="G27" s="150">
        <f>$Z$8</f>
        <v>157</v>
      </c>
      <c r="H27" s="150">
        <f>$Z$9</f>
        <v>29.6</v>
      </c>
      <c r="I27" s="150">
        <f>$Z$10</f>
        <v>7.1</v>
      </c>
      <c r="J27" s="150">
        <f>$Z$11</f>
        <v>4.5999999999999996</v>
      </c>
      <c r="K27" s="150">
        <f>$Z$12</f>
        <v>7.6</v>
      </c>
      <c r="L27" s="150">
        <f>$Z$13</f>
        <v>26.6</v>
      </c>
      <c r="M27" s="148">
        <f>$Z$14</f>
        <v>3.2</v>
      </c>
      <c r="N27" s="150">
        <f>$Z$15</f>
        <v>3.5</v>
      </c>
      <c r="O27" s="142">
        <f>$Z$16</f>
        <v>2.2000000000000002</v>
      </c>
      <c r="P27" s="150">
        <f>$Z$17</f>
        <v>5.6</v>
      </c>
      <c r="Q27" s="309">
        <f>$Z$18</f>
        <v>11</v>
      </c>
      <c r="R27" s="150">
        <f>$Z$19</f>
        <v>3.1</v>
      </c>
      <c r="S27" s="150">
        <f>$Z$20</f>
        <v>5</v>
      </c>
      <c r="T27" s="150">
        <f>$Z$21</f>
        <v>10.1</v>
      </c>
      <c r="U27" s="142">
        <f>$Z$22</f>
        <v>2.2000000000000002</v>
      </c>
      <c r="V27" s="150">
        <f>$Z$23</f>
        <v>4.7</v>
      </c>
      <c r="W27" s="149">
        <f>$Z$24</f>
        <v>13.2</v>
      </c>
      <c r="X27" s="149">
        <f>$Z$25</f>
        <v>13.2</v>
      </c>
      <c r="Y27" s="150">
        <f>$Z$26</f>
        <v>4</v>
      </c>
      <c r="Z27" s="153"/>
      <c r="AA27" s="150">
        <v>0.8</v>
      </c>
      <c r="AB27" s="150">
        <v>8.6</v>
      </c>
      <c r="AC27" s="150">
        <v>4.7</v>
      </c>
      <c r="AD27" s="150">
        <v>8.1</v>
      </c>
      <c r="AE27" s="150">
        <v>2.4</v>
      </c>
      <c r="AF27" s="151">
        <v>2.1</v>
      </c>
      <c r="AG27" s="150">
        <v>2</v>
      </c>
      <c r="AH27" s="150">
        <v>0.4</v>
      </c>
      <c r="AI27" s="152">
        <v>2.6</v>
      </c>
      <c r="AJ27" s="150">
        <v>5.9</v>
      </c>
      <c r="AK27" s="150">
        <v>15.7</v>
      </c>
      <c r="AL27" s="150">
        <v>16.5</v>
      </c>
      <c r="AM27" s="162"/>
      <c r="AN27" s="148">
        <f t="shared" si="11"/>
        <v>3.2</v>
      </c>
      <c r="AO27" s="106">
        <v>5.0999999999999996</v>
      </c>
      <c r="AP27" s="162"/>
      <c r="AQ27" s="150">
        <v>38.4</v>
      </c>
      <c r="AR27" s="151">
        <f t="shared" si="8"/>
        <v>2.1</v>
      </c>
      <c r="AS27" s="151">
        <f t="shared" si="9"/>
        <v>2.1</v>
      </c>
      <c r="AT27" s="150">
        <v>1.3</v>
      </c>
      <c r="AU27" s="148">
        <f t="shared" si="12"/>
        <v>3.2</v>
      </c>
      <c r="AV27" s="294">
        <f t="shared" si="14"/>
        <v>2.6</v>
      </c>
      <c r="AW27" s="109">
        <v>0</v>
      </c>
      <c r="AX27" s="109">
        <v>0</v>
      </c>
      <c r="AY27" s="103">
        <v>0</v>
      </c>
    </row>
    <row r="28" spans="1:51" ht="18.95" customHeight="1">
      <c r="A28" s="156"/>
      <c r="B28" s="154" t="s">
        <v>264</v>
      </c>
      <c r="C28" s="310">
        <f>$AA$4</f>
        <v>13.6</v>
      </c>
      <c r="D28" s="106">
        <f>$AA$5</f>
        <v>3</v>
      </c>
      <c r="E28" s="106">
        <f>$AA$6</f>
        <v>1.8</v>
      </c>
      <c r="F28" s="106">
        <f>$AA$7</f>
        <v>1.7</v>
      </c>
      <c r="G28" s="106">
        <f>$AA$8</f>
        <v>158</v>
      </c>
      <c r="H28" s="106">
        <f>$AA$9</f>
        <v>30.4</v>
      </c>
      <c r="I28" s="106">
        <f>$AA$10</f>
        <v>8.8000000000000007</v>
      </c>
      <c r="J28" s="106">
        <f>$AA$11</f>
        <v>5.6</v>
      </c>
      <c r="K28" s="106">
        <f>$AA$12</f>
        <v>8.3000000000000007</v>
      </c>
      <c r="L28" s="106">
        <f>$AA$13</f>
        <v>27.5</v>
      </c>
      <c r="M28" s="148">
        <f>$AA$14</f>
        <v>4</v>
      </c>
      <c r="N28" s="106">
        <f>$AA$15</f>
        <v>4.3</v>
      </c>
      <c r="O28" s="142">
        <f>$AA$16</f>
        <v>2.2000000000000002</v>
      </c>
      <c r="P28" s="106">
        <f>$AA$17</f>
        <v>6.6</v>
      </c>
      <c r="Q28" s="309">
        <f>$AA$18</f>
        <v>13.6</v>
      </c>
      <c r="R28" s="106">
        <f>$AA$19</f>
        <v>3.4</v>
      </c>
      <c r="S28" s="106">
        <f>$AA$20</f>
        <v>5.9</v>
      </c>
      <c r="T28" s="106">
        <f>$AA$21</f>
        <v>11</v>
      </c>
      <c r="U28" s="142">
        <f>$AA$22</f>
        <v>2.2000000000000002</v>
      </c>
      <c r="V28" s="106">
        <f>$AA$23</f>
        <v>5.7</v>
      </c>
      <c r="W28" s="149">
        <f>$AA$24</f>
        <v>14.6</v>
      </c>
      <c r="X28" s="149">
        <f>$AA$25</f>
        <v>14.6</v>
      </c>
      <c r="Y28" s="106">
        <f>$AA$26</f>
        <v>4.8</v>
      </c>
      <c r="Z28" s="150">
        <f>$AA$27</f>
        <v>0.8</v>
      </c>
      <c r="AA28" s="153"/>
      <c r="AB28" s="106">
        <v>9.4</v>
      </c>
      <c r="AC28" s="106">
        <v>4.9000000000000004</v>
      </c>
      <c r="AD28" s="106">
        <v>7.9</v>
      </c>
      <c r="AE28" s="106">
        <v>3.3</v>
      </c>
      <c r="AF28" s="151">
        <v>2.9</v>
      </c>
      <c r="AG28" s="106">
        <v>2.8</v>
      </c>
      <c r="AH28" s="150">
        <f t="shared" ref="AH28:AH34" si="16">Z28</f>
        <v>0.8</v>
      </c>
      <c r="AI28" s="152">
        <v>2.2000000000000002</v>
      </c>
      <c r="AJ28" s="106">
        <v>5.9</v>
      </c>
      <c r="AK28" s="106">
        <v>16.5</v>
      </c>
      <c r="AL28" s="106">
        <v>17.399999999999999</v>
      </c>
      <c r="AM28" s="160"/>
      <c r="AN28" s="148">
        <f t="shared" si="11"/>
        <v>4</v>
      </c>
      <c r="AO28" s="106">
        <v>5.9</v>
      </c>
      <c r="AP28" s="160"/>
      <c r="AQ28" s="106">
        <v>39.299999999999997</v>
      </c>
      <c r="AR28" s="151">
        <f t="shared" si="8"/>
        <v>2.9</v>
      </c>
      <c r="AS28" s="151">
        <f t="shared" si="9"/>
        <v>2.9</v>
      </c>
      <c r="AT28" s="106">
        <v>0.9</v>
      </c>
      <c r="AU28" s="148">
        <f t="shared" si="12"/>
        <v>4</v>
      </c>
      <c r="AV28" s="294">
        <f t="shared" si="14"/>
        <v>2.2000000000000002</v>
      </c>
      <c r="AW28" s="109">
        <v>0</v>
      </c>
      <c r="AX28" s="109">
        <v>0</v>
      </c>
      <c r="AY28" s="103">
        <v>0</v>
      </c>
    </row>
    <row r="29" spans="1:51" ht="18.95" customHeight="1">
      <c r="A29" s="156"/>
      <c r="B29" s="154" t="s">
        <v>52</v>
      </c>
      <c r="C29" s="310">
        <f>$AB$4</f>
        <v>18.600000000000001</v>
      </c>
      <c r="D29" s="109">
        <f>$AB$5</f>
        <v>9.1999999999999993</v>
      </c>
      <c r="E29" s="106">
        <f>$AB$6</f>
        <v>7.8</v>
      </c>
      <c r="F29" s="106">
        <f>$AB$7</f>
        <v>11</v>
      </c>
      <c r="G29" s="109">
        <f>$AB$8</f>
        <v>0</v>
      </c>
      <c r="H29" s="109">
        <f>$AB$9</f>
        <v>0</v>
      </c>
      <c r="I29" s="109">
        <f>$AB$10</f>
        <v>14.2</v>
      </c>
      <c r="J29" s="109">
        <f>$AB$11</f>
        <v>4</v>
      </c>
      <c r="K29" s="109">
        <f>$AB$12</f>
        <v>15.9</v>
      </c>
      <c r="L29" s="109">
        <f>$AB$13</f>
        <v>18.600000000000001</v>
      </c>
      <c r="M29" s="148">
        <f>$AB$14</f>
        <v>7.7</v>
      </c>
      <c r="N29" s="109">
        <f>$AB$15</f>
        <v>7.8</v>
      </c>
      <c r="O29" s="142">
        <f>$AB$16</f>
        <v>11.5</v>
      </c>
      <c r="P29" s="109">
        <f>$AB$17</f>
        <v>12.3</v>
      </c>
      <c r="Q29" s="309">
        <f>$AB$18</f>
        <v>18.600000000000001</v>
      </c>
      <c r="R29" s="109">
        <f>$AB$19</f>
        <v>10.4</v>
      </c>
      <c r="S29" s="109">
        <f>$AB$20</f>
        <v>11.1</v>
      </c>
      <c r="T29" s="109">
        <f>$AB$21</f>
        <v>13.7</v>
      </c>
      <c r="U29" s="142">
        <f>$AB$22</f>
        <v>11.5</v>
      </c>
      <c r="V29" s="109">
        <f>$AB$23</f>
        <v>11.2</v>
      </c>
      <c r="W29" s="149">
        <f>$AB$24</f>
        <v>22.1</v>
      </c>
      <c r="X29" s="149">
        <f>$AB$25</f>
        <v>22.1</v>
      </c>
      <c r="Y29" s="106">
        <f>$AB$26</f>
        <v>11.7</v>
      </c>
      <c r="Z29" s="150">
        <f>$AB$27</f>
        <v>8.6</v>
      </c>
      <c r="AA29" s="106">
        <f>$AB$28</f>
        <v>9.4</v>
      </c>
      <c r="AB29" s="153"/>
      <c r="AC29" s="106">
        <v>13.2</v>
      </c>
      <c r="AD29" s="106">
        <v>15.4</v>
      </c>
      <c r="AE29" s="106">
        <v>6.2</v>
      </c>
      <c r="AF29" s="151">
        <v>9</v>
      </c>
      <c r="AG29" s="106">
        <v>7</v>
      </c>
      <c r="AH29" s="150">
        <f t="shared" si="16"/>
        <v>8.6</v>
      </c>
      <c r="AI29" s="152">
        <v>9.3000000000000007</v>
      </c>
      <c r="AJ29" s="106">
        <v>14.6</v>
      </c>
      <c r="AK29" s="106">
        <v>22.8</v>
      </c>
      <c r="AL29" s="106">
        <v>21.5</v>
      </c>
      <c r="AM29" s="160"/>
      <c r="AN29" s="148">
        <f t="shared" si="11"/>
        <v>7.7</v>
      </c>
      <c r="AO29" s="106">
        <v>5</v>
      </c>
      <c r="AP29" s="160"/>
      <c r="AQ29" s="106">
        <v>30.7</v>
      </c>
      <c r="AR29" s="151">
        <f t="shared" si="8"/>
        <v>9</v>
      </c>
      <c r="AS29" s="151">
        <f t="shared" si="9"/>
        <v>9</v>
      </c>
      <c r="AT29" s="106">
        <v>10</v>
      </c>
      <c r="AU29" s="148">
        <f t="shared" si="12"/>
        <v>7.7</v>
      </c>
      <c r="AV29" s="294">
        <f t="shared" si="14"/>
        <v>9.3000000000000007</v>
      </c>
      <c r="AW29" s="109">
        <v>0</v>
      </c>
      <c r="AX29" s="109">
        <v>0</v>
      </c>
      <c r="AY29" s="103">
        <v>0</v>
      </c>
    </row>
    <row r="30" spans="1:51" ht="18.95" customHeight="1">
      <c r="A30" s="156"/>
      <c r="B30" s="154" t="s">
        <v>150</v>
      </c>
      <c r="C30" s="310">
        <f>$AC$4</f>
        <v>14.3</v>
      </c>
      <c r="D30" s="109">
        <f>$AC$5</f>
        <v>5.3</v>
      </c>
      <c r="E30" s="106">
        <f>$AC$6</f>
        <v>5.0999999999999996</v>
      </c>
      <c r="F30" s="106">
        <f>$AC$7</f>
        <v>6.4</v>
      </c>
      <c r="G30" s="109">
        <f>$AC$8</f>
        <v>0</v>
      </c>
      <c r="H30" s="109">
        <f>$AC$9</f>
        <v>0</v>
      </c>
      <c r="I30" s="109">
        <f>$AC$10</f>
        <v>5.9</v>
      </c>
      <c r="J30" s="109">
        <f>$AC$11</f>
        <v>9</v>
      </c>
      <c r="K30" s="109">
        <f>$AC$12</f>
        <v>3.6</v>
      </c>
      <c r="L30" s="109">
        <f>$AC$13</f>
        <v>30.8</v>
      </c>
      <c r="M30" s="148">
        <f>$AC$14</f>
        <v>5.5</v>
      </c>
      <c r="N30" s="109">
        <f>$AC$15</f>
        <v>6.3</v>
      </c>
      <c r="O30" s="142">
        <f>$AC$16</f>
        <v>2.5</v>
      </c>
      <c r="P30" s="109">
        <f>$AC$17</f>
        <v>6.7</v>
      </c>
      <c r="Q30" s="309">
        <f>$AC$18</f>
        <v>14.3</v>
      </c>
      <c r="R30" s="109">
        <f>$AC$19</f>
        <v>2.2999999999999998</v>
      </c>
      <c r="S30" s="109">
        <f>$AC$20</f>
        <v>5.0999999999999996</v>
      </c>
      <c r="T30" s="109">
        <f>$AC$21</f>
        <v>11.1</v>
      </c>
      <c r="U30" s="142">
        <f>$AC$22</f>
        <v>2.5</v>
      </c>
      <c r="V30" s="109">
        <f>$AC$23</f>
        <v>5.6</v>
      </c>
      <c r="W30" s="149">
        <f>$AC$24</f>
        <v>10.199999999999999</v>
      </c>
      <c r="X30" s="149">
        <f>$AC$25</f>
        <v>10.199999999999999</v>
      </c>
      <c r="Y30" s="106">
        <f>$AC$26</f>
        <v>4.0999999999999996</v>
      </c>
      <c r="Z30" s="150">
        <f>$AC$27</f>
        <v>4.7</v>
      </c>
      <c r="AA30" s="106">
        <f>$AC$28</f>
        <v>4.9000000000000004</v>
      </c>
      <c r="AB30" s="106">
        <f>$AC$29</f>
        <v>13.2</v>
      </c>
      <c r="AC30" s="153"/>
      <c r="AD30" s="109">
        <v>3.9</v>
      </c>
      <c r="AE30" s="109">
        <v>6.3</v>
      </c>
      <c r="AF30" s="151">
        <v>3.7</v>
      </c>
      <c r="AG30" s="106">
        <v>6.2</v>
      </c>
      <c r="AH30" s="150">
        <f t="shared" si="16"/>
        <v>4.7</v>
      </c>
      <c r="AI30" s="152">
        <v>7.1</v>
      </c>
      <c r="AJ30" s="106">
        <v>1.5</v>
      </c>
      <c r="AK30" s="106">
        <v>15.3</v>
      </c>
      <c r="AL30" s="109">
        <v>20.399999999999999</v>
      </c>
      <c r="AM30" s="160"/>
      <c r="AN30" s="148">
        <f t="shared" si="11"/>
        <v>5.5</v>
      </c>
      <c r="AO30" s="106">
        <v>9.3000000000000007</v>
      </c>
      <c r="AP30" s="160"/>
      <c r="AQ30" s="109">
        <v>45.6</v>
      </c>
      <c r="AR30" s="151">
        <f t="shared" si="8"/>
        <v>3.7</v>
      </c>
      <c r="AS30" s="151">
        <f t="shared" si="9"/>
        <v>3.7</v>
      </c>
      <c r="AT30" s="109">
        <v>4.4000000000000004</v>
      </c>
      <c r="AU30" s="148">
        <f t="shared" si="12"/>
        <v>5.5</v>
      </c>
      <c r="AV30" s="294">
        <f t="shared" si="14"/>
        <v>7.1</v>
      </c>
      <c r="AW30" s="109">
        <v>0</v>
      </c>
      <c r="AX30" s="109">
        <v>0</v>
      </c>
      <c r="AY30" s="103">
        <v>0</v>
      </c>
    </row>
    <row r="31" spans="1:51" ht="18.95" customHeight="1">
      <c r="A31" s="156"/>
      <c r="B31" s="154" t="s">
        <v>206</v>
      </c>
      <c r="C31" s="310">
        <f>$AD$4</f>
        <v>10.7</v>
      </c>
      <c r="D31" s="109">
        <f>$AD$5</f>
        <v>7.8</v>
      </c>
      <c r="E31" s="106">
        <f>$AD$6</f>
        <v>7.8</v>
      </c>
      <c r="F31" s="106">
        <f>$AD$7</f>
        <v>8.3000000000000007</v>
      </c>
      <c r="G31" s="109">
        <f>$AD$8</f>
        <v>0</v>
      </c>
      <c r="H31" s="109">
        <f>$AD$9</f>
        <v>0</v>
      </c>
      <c r="I31" s="109">
        <f>$AD$10</f>
        <v>2.2000000000000002</v>
      </c>
      <c r="J31" s="109">
        <f>$AD$11</f>
        <v>10.9</v>
      </c>
      <c r="K31" s="109">
        <f>$AD$12</f>
        <v>0.5</v>
      </c>
      <c r="L31" s="109">
        <f>$AD$13</f>
        <v>32.700000000000003</v>
      </c>
      <c r="M31" s="148">
        <f>$AD$14</f>
        <v>8</v>
      </c>
      <c r="N31" s="109">
        <f>$AD$15</f>
        <v>9.1</v>
      </c>
      <c r="O31" s="142">
        <f>$AD$16</f>
        <v>6.2</v>
      </c>
      <c r="P31" s="109">
        <f>$AD$17</f>
        <v>4.5999999999999996</v>
      </c>
      <c r="Q31" s="309">
        <f>$AD$18</f>
        <v>10.7</v>
      </c>
      <c r="R31" s="109">
        <f>$AD$19</f>
        <v>5.4</v>
      </c>
      <c r="S31" s="109">
        <f>$AD$20</f>
        <v>3.7</v>
      </c>
      <c r="T31" s="109">
        <f>$AD$21</f>
        <v>7.7</v>
      </c>
      <c r="U31" s="142">
        <f>$AD$22</f>
        <v>6.2</v>
      </c>
      <c r="V31" s="109">
        <f>$AD$23</f>
        <v>5.2</v>
      </c>
      <c r="W31" s="149">
        <f>$AD$24</f>
        <v>6.9</v>
      </c>
      <c r="X31" s="149">
        <f>$AD$25</f>
        <v>6.9</v>
      </c>
      <c r="Y31" s="106">
        <f>$AD$26</f>
        <v>4.3</v>
      </c>
      <c r="Z31" s="150">
        <f>$AD$27</f>
        <v>8.1</v>
      </c>
      <c r="AA31" s="106">
        <f>$AD$28</f>
        <v>7.9</v>
      </c>
      <c r="AB31" s="106">
        <f>$AD$29</f>
        <v>15.4</v>
      </c>
      <c r="AC31" s="109">
        <f>$AD$30</f>
        <v>3.9</v>
      </c>
      <c r="AD31" s="153"/>
      <c r="AE31" s="109">
        <v>8.4</v>
      </c>
      <c r="AF31" s="151">
        <v>5.8</v>
      </c>
      <c r="AG31" s="106">
        <v>8</v>
      </c>
      <c r="AH31" s="150">
        <f t="shared" si="16"/>
        <v>8.1</v>
      </c>
      <c r="AI31" s="152">
        <v>9.1999999999999993</v>
      </c>
      <c r="AJ31" s="106">
        <v>2.7</v>
      </c>
      <c r="AK31" s="106">
        <v>9</v>
      </c>
      <c r="AL31" s="109">
        <v>24.1</v>
      </c>
      <c r="AM31" s="160"/>
      <c r="AN31" s="148">
        <f t="shared" si="11"/>
        <v>8</v>
      </c>
      <c r="AO31" s="106">
        <v>11.3</v>
      </c>
      <c r="AP31" s="160"/>
      <c r="AQ31" s="109">
        <v>44.6</v>
      </c>
      <c r="AR31" s="151">
        <f t="shared" si="8"/>
        <v>5.8</v>
      </c>
      <c r="AS31" s="151">
        <f t="shared" si="9"/>
        <v>5.8</v>
      </c>
      <c r="AT31" s="109">
        <v>7.7</v>
      </c>
      <c r="AU31" s="148">
        <f t="shared" si="12"/>
        <v>8</v>
      </c>
      <c r="AV31" s="294">
        <f t="shared" si="14"/>
        <v>9.1999999999999993</v>
      </c>
      <c r="AW31" s="109">
        <v>0</v>
      </c>
      <c r="AX31" s="109">
        <v>0</v>
      </c>
      <c r="AY31" s="103">
        <v>0</v>
      </c>
    </row>
    <row r="32" spans="1:51" ht="18.95" customHeight="1">
      <c r="A32" s="156"/>
      <c r="B32" s="154" t="s">
        <v>219</v>
      </c>
      <c r="C32" s="310">
        <f>$AE$4</f>
        <v>14.2</v>
      </c>
      <c r="D32" s="109">
        <f>$AE$5</f>
        <v>1.4</v>
      </c>
      <c r="E32" s="106">
        <f>$AE$6</f>
        <v>1.8</v>
      </c>
      <c r="F32" s="106">
        <f>$AE$7</f>
        <v>3.4</v>
      </c>
      <c r="G32" s="109">
        <f>$AE$8</f>
        <v>0</v>
      </c>
      <c r="H32" s="109">
        <f>$AE$9</f>
        <v>0</v>
      </c>
      <c r="I32" s="109">
        <f>$AE$10</f>
        <v>9.1999999999999993</v>
      </c>
      <c r="J32" s="109">
        <f>$AE$11</f>
        <v>2.2999999999999998</v>
      </c>
      <c r="K32" s="109">
        <f>$AE$12</f>
        <v>8.8000000000000007</v>
      </c>
      <c r="L32" s="109">
        <f>$AE$13</f>
        <v>24.3</v>
      </c>
      <c r="M32" s="148">
        <f>$AE$14</f>
        <v>1.9</v>
      </c>
      <c r="N32" s="109">
        <f>$AE$15</f>
        <v>1.9</v>
      </c>
      <c r="O32" s="142">
        <f>$AE$16</f>
        <v>4.5</v>
      </c>
      <c r="P32" s="109">
        <f>$AE$17</f>
        <v>6.8</v>
      </c>
      <c r="Q32" s="309">
        <f>$AE$18</f>
        <v>14.2</v>
      </c>
      <c r="R32" s="109">
        <f>$AE$19</f>
        <v>4.3</v>
      </c>
      <c r="S32" s="109">
        <f>$AE$20</f>
        <v>6.5</v>
      </c>
      <c r="T32" s="109">
        <f>$AE$21</f>
        <v>9.5</v>
      </c>
      <c r="U32" s="142">
        <f>$AE$22</f>
        <v>4.5</v>
      </c>
      <c r="V32" s="109">
        <f>$AE$23</f>
        <v>5.9</v>
      </c>
      <c r="W32" s="149">
        <f>$AE$24</f>
        <v>14.4</v>
      </c>
      <c r="X32" s="149">
        <f>$AE$25</f>
        <v>14.4</v>
      </c>
      <c r="Y32" s="106">
        <f>$AE$26</f>
        <v>5.4</v>
      </c>
      <c r="Z32" s="150">
        <f>$AE$27</f>
        <v>2.4</v>
      </c>
      <c r="AA32" s="106">
        <f>$AE$28</f>
        <v>3.3</v>
      </c>
      <c r="AB32" s="106">
        <f>$AE$29</f>
        <v>6.2</v>
      </c>
      <c r="AC32" s="109">
        <f>$AE$30</f>
        <v>6.3</v>
      </c>
      <c r="AD32" s="109">
        <f>$AE$31</f>
        <v>8.4</v>
      </c>
      <c r="AE32" s="153"/>
      <c r="AF32" s="151">
        <v>3</v>
      </c>
      <c r="AG32" s="106">
        <v>0.9</v>
      </c>
      <c r="AH32" s="150">
        <f t="shared" si="16"/>
        <v>2.4</v>
      </c>
      <c r="AI32" s="152">
        <v>3.1</v>
      </c>
      <c r="AJ32" s="106">
        <v>7.8</v>
      </c>
      <c r="AK32" s="106">
        <v>16</v>
      </c>
      <c r="AL32" s="109">
        <v>18.3</v>
      </c>
      <c r="AM32" s="160"/>
      <c r="AN32" s="148">
        <f t="shared" si="11"/>
        <v>1.9</v>
      </c>
      <c r="AO32" s="106">
        <v>2.6</v>
      </c>
      <c r="AP32" s="160"/>
      <c r="AQ32" s="109">
        <v>36</v>
      </c>
      <c r="AR32" s="151">
        <f t="shared" si="8"/>
        <v>3</v>
      </c>
      <c r="AS32" s="151">
        <f t="shared" si="9"/>
        <v>3</v>
      </c>
      <c r="AT32" s="109">
        <v>3.6</v>
      </c>
      <c r="AU32" s="148">
        <f t="shared" si="12"/>
        <v>1.9</v>
      </c>
      <c r="AV32" s="294">
        <f t="shared" si="14"/>
        <v>3.1</v>
      </c>
      <c r="AW32" s="109">
        <v>0</v>
      </c>
      <c r="AX32" s="109">
        <v>0</v>
      </c>
      <c r="AY32" s="103">
        <v>0</v>
      </c>
    </row>
    <row r="33" spans="1:51" ht="18.95" customHeight="1">
      <c r="A33" s="156"/>
      <c r="B33" s="154" t="s">
        <v>241</v>
      </c>
      <c r="C33" s="310">
        <f>$AF$4</f>
        <v>10.6</v>
      </c>
      <c r="D33" s="109">
        <f>$AF$5</f>
        <v>1.6</v>
      </c>
      <c r="E33" s="106">
        <f>$AF$6</f>
        <v>1.9</v>
      </c>
      <c r="F33" s="106">
        <f>$AF$7</f>
        <v>3</v>
      </c>
      <c r="G33" s="109">
        <f>$AF$8</f>
        <v>0</v>
      </c>
      <c r="H33" s="109">
        <f>$AF$9</f>
        <v>0</v>
      </c>
      <c r="I33" s="109">
        <f>$AF$10</f>
        <v>5.0999999999999996</v>
      </c>
      <c r="J33" s="109">
        <f>$AF$11</f>
        <v>4.9000000000000004</v>
      </c>
      <c r="K33" s="109">
        <f>$AF$12</f>
        <v>6.2</v>
      </c>
      <c r="L33" s="109">
        <f>$AF$13</f>
        <v>27.5</v>
      </c>
      <c r="M33" s="148">
        <f>$AF$14</f>
        <v>1.8</v>
      </c>
      <c r="N33" s="109">
        <f>$AF$15</f>
        <v>2.6</v>
      </c>
      <c r="O33" s="142">
        <f>$AF$16</f>
        <v>2.9</v>
      </c>
      <c r="P33" s="109">
        <f>$AF$17</f>
        <v>3.6</v>
      </c>
      <c r="Q33" s="309">
        <f>$AF$18</f>
        <v>9.5</v>
      </c>
      <c r="R33" s="109">
        <f>$AF$19</f>
        <v>1.7</v>
      </c>
      <c r="S33" s="109">
        <f>$AF$20</f>
        <v>3</v>
      </c>
      <c r="T33" s="109">
        <f>$AF$21</f>
        <v>8.1</v>
      </c>
      <c r="U33" s="142">
        <f>$AF$22</f>
        <v>3.1</v>
      </c>
      <c r="V33" s="109">
        <f>$AF$23</f>
        <v>2.7</v>
      </c>
      <c r="W33" s="149">
        <f>$AF$24</f>
        <v>11.9</v>
      </c>
      <c r="X33" s="149">
        <f>$AF$25</f>
        <v>11.9</v>
      </c>
      <c r="Y33" s="106">
        <f>$AF$26</f>
        <v>2</v>
      </c>
      <c r="Z33" s="150">
        <f>$AF$27</f>
        <v>2.1</v>
      </c>
      <c r="AA33" s="106">
        <f>$AF$28</f>
        <v>2.9</v>
      </c>
      <c r="AB33" s="106">
        <f>$AF$29</f>
        <v>9</v>
      </c>
      <c r="AC33" s="109">
        <f>$AF$30</f>
        <v>3.7</v>
      </c>
      <c r="AD33" s="109">
        <f>$AF$31</f>
        <v>5.8</v>
      </c>
      <c r="AE33" s="109">
        <f>$AF$32</f>
        <v>3</v>
      </c>
      <c r="AF33" s="153"/>
      <c r="AG33" s="106">
        <v>2.5</v>
      </c>
      <c r="AH33" s="150">
        <f t="shared" si="16"/>
        <v>2.1</v>
      </c>
      <c r="AI33" s="152">
        <v>3.9</v>
      </c>
      <c r="AJ33" s="106">
        <v>5.2</v>
      </c>
      <c r="AK33" s="106">
        <v>13.4</v>
      </c>
      <c r="AL33" s="109">
        <v>19.2</v>
      </c>
      <c r="AM33" s="160"/>
      <c r="AN33" s="148">
        <f t="shared" si="11"/>
        <v>1.8</v>
      </c>
      <c r="AO33" s="106">
        <v>5.2</v>
      </c>
      <c r="AP33" s="160"/>
      <c r="AQ33" s="109">
        <v>41.6</v>
      </c>
      <c r="AR33" s="163"/>
      <c r="AS33" s="163"/>
      <c r="AT33" s="109">
        <v>2.8</v>
      </c>
      <c r="AU33" s="148">
        <f t="shared" si="12"/>
        <v>1.8</v>
      </c>
      <c r="AV33" s="294">
        <f t="shared" si="14"/>
        <v>3.9</v>
      </c>
      <c r="AW33" s="109">
        <v>0</v>
      </c>
      <c r="AX33" s="109">
        <v>0</v>
      </c>
      <c r="AY33" s="103">
        <v>0</v>
      </c>
    </row>
    <row r="34" spans="1:51" ht="18.95" customHeight="1">
      <c r="A34" s="156"/>
      <c r="B34" s="154" t="s">
        <v>265</v>
      </c>
      <c r="C34" s="310">
        <f>$AG$4</f>
        <v>15.1</v>
      </c>
      <c r="D34" s="109">
        <f>$AG$5</f>
        <v>1</v>
      </c>
      <c r="E34" s="106">
        <f>$AG$6</f>
        <v>1.3</v>
      </c>
      <c r="F34" s="106">
        <f>$AG$7</f>
        <v>2.8</v>
      </c>
      <c r="G34" s="109">
        <f>$AG$8</f>
        <v>155</v>
      </c>
      <c r="H34" s="109">
        <f>$AG$9</f>
        <v>29.4</v>
      </c>
      <c r="I34" s="109">
        <f>$AG$10</f>
        <v>8.5</v>
      </c>
      <c r="J34" s="109">
        <f>$AG$11</f>
        <v>3.2</v>
      </c>
      <c r="K34" s="109">
        <f>$AG$12</f>
        <v>8.3000000000000007</v>
      </c>
      <c r="L34" s="109">
        <f>$AG$13</f>
        <v>24.7</v>
      </c>
      <c r="M34" s="148">
        <f>$AG$14</f>
        <v>1.6</v>
      </c>
      <c r="N34" s="109">
        <f>$AG$15</f>
        <v>1.9</v>
      </c>
      <c r="O34" s="142">
        <f>$AG$16</f>
        <v>4</v>
      </c>
      <c r="P34" s="109">
        <f>$AG$17</f>
        <v>7.7</v>
      </c>
      <c r="Q34" s="309">
        <f>$AG$18</f>
        <v>15.1</v>
      </c>
      <c r="R34" s="109">
        <f>$AG$19</f>
        <v>4.0999999999999996</v>
      </c>
      <c r="S34" s="109">
        <f>$AG$20</f>
        <v>7.2</v>
      </c>
      <c r="T34" s="109">
        <f>$AG$21</f>
        <v>12.5</v>
      </c>
      <c r="U34" s="142">
        <f>$AG$22</f>
        <v>4.0999999999999996</v>
      </c>
      <c r="V34" s="109">
        <f>$AG$23</f>
        <v>6.8</v>
      </c>
      <c r="W34" s="149">
        <f>$AG$24</f>
        <v>13.9</v>
      </c>
      <c r="X34" s="149">
        <f>$AG$25</f>
        <v>13.9</v>
      </c>
      <c r="Y34" s="106">
        <f>$AG$26</f>
        <v>5.5</v>
      </c>
      <c r="Z34" s="150">
        <f>$AG$27</f>
        <v>2</v>
      </c>
      <c r="AA34" s="106">
        <f>$AG$28</f>
        <v>2.8</v>
      </c>
      <c r="AB34" s="106">
        <f>$AG$29</f>
        <v>7</v>
      </c>
      <c r="AC34" s="109">
        <f>$AG$30</f>
        <v>6.2</v>
      </c>
      <c r="AD34" s="109">
        <f>$AG$31</f>
        <v>8</v>
      </c>
      <c r="AE34" s="109">
        <f>$AG$32</f>
        <v>0.9</v>
      </c>
      <c r="AF34" s="151">
        <f>$AG$33</f>
        <v>2.5</v>
      </c>
      <c r="AG34" s="153"/>
      <c r="AH34" s="150">
        <f t="shared" si="16"/>
        <v>2</v>
      </c>
      <c r="AI34" s="152">
        <v>2.2999999999999998</v>
      </c>
      <c r="AJ34" s="106">
        <v>7.3</v>
      </c>
      <c r="AK34" s="106">
        <v>15.6</v>
      </c>
      <c r="AL34" s="109">
        <v>16.899999999999999</v>
      </c>
      <c r="AM34" s="160"/>
      <c r="AN34" s="148">
        <f t="shared" si="11"/>
        <v>1.6</v>
      </c>
      <c r="AO34" s="106">
        <v>3.5</v>
      </c>
      <c r="AP34" s="160"/>
      <c r="AQ34" s="109">
        <v>36.799999999999997</v>
      </c>
      <c r="AR34" s="151">
        <f>AF34</f>
        <v>2.5</v>
      </c>
      <c r="AS34" s="151">
        <f>AF34</f>
        <v>2.5</v>
      </c>
      <c r="AT34" s="109">
        <v>3.1</v>
      </c>
      <c r="AU34" s="148">
        <f t="shared" si="12"/>
        <v>1.6</v>
      </c>
      <c r="AV34" s="294">
        <f t="shared" si="14"/>
        <v>2.2999999999999998</v>
      </c>
      <c r="AW34" s="109">
        <v>0</v>
      </c>
      <c r="AX34" s="109">
        <v>0</v>
      </c>
      <c r="AY34" s="103">
        <v>0</v>
      </c>
    </row>
    <row r="35" spans="1:51" ht="18.95" customHeight="1">
      <c r="A35" s="156"/>
      <c r="B35" s="154" t="s">
        <v>118</v>
      </c>
      <c r="C35" s="310">
        <f>$AH$4</f>
        <v>12.6</v>
      </c>
      <c r="D35" s="150">
        <f>$AH$5</f>
        <v>2.2999999999999998</v>
      </c>
      <c r="E35" s="150">
        <f>$AH$6</f>
        <v>1</v>
      </c>
      <c r="F35" s="150">
        <f>$AH$7</f>
        <v>1.8</v>
      </c>
      <c r="G35" s="150">
        <f>$AH$8</f>
        <v>157</v>
      </c>
      <c r="H35" s="150">
        <f>$AH$9</f>
        <v>29.6</v>
      </c>
      <c r="I35" s="150">
        <f>$AH$10</f>
        <v>7.1</v>
      </c>
      <c r="J35" s="150">
        <f>$AH$11</f>
        <v>4.5999999999999996</v>
      </c>
      <c r="K35" s="150">
        <f>$AH$12</f>
        <v>7.6</v>
      </c>
      <c r="L35" s="150">
        <f>$AH$13</f>
        <v>26.6</v>
      </c>
      <c r="M35" s="148">
        <f>$AH$14</f>
        <v>3.2</v>
      </c>
      <c r="N35" s="150">
        <f>$AH$15</f>
        <v>3.5</v>
      </c>
      <c r="O35" s="142">
        <f>$AH$16</f>
        <v>2.2000000000000002</v>
      </c>
      <c r="P35" s="150">
        <f>$AH$17</f>
        <v>5.6</v>
      </c>
      <c r="Q35" s="309">
        <f>$AH$18</f>
        <v>11</v>
      </c>
      <c r="R35" s="150">
        <f>$AH$19</f>
        <v>3.1</v>
      </c>
      <c r="S35" s="150">
        <f>$AH$20</f>
        <v>5</v>
      </c>
      <c r="T35" s="150">
        <f>$AH$21</f>
        <v>10.1</v>
      </c>
      <c r="U35" s="142">
        <f>$AH$22</f>
        <v>2.2000000000000002</v>
      </c>
      <c r="V35" s="150">
        <f>$AH$23</f>
        <v>4.7</v>
      </c>
      <c r="W35" s="149">
        <f>$AH$24</f>
        <v>13.2</v>
      </c>
      <c r="X35" s="149">
        <f>$AH$25</f>
        <v>13.2</v>
      </c>
      <c r="Y35" s="150">
        <f>$AH$26</f>
        <v>4</v>
      </c>
      <c r="Z35" s="150">
        <f>$AH$27</f>
        <v>0.4</v>
      </c>
      <c r="AA35" s="150">
        <f>$AH$28</f>
        <v>0.8</v>
      </c>
      <c r="AB35" s="150">
        <f>$AH$29</f>
        <v>8.6</v>
      </c>
      <c r="AC35" s="150">
        <f>$AH$30</f>
        <v>4.7</v>
      </c>
      <c r="AD35" s="150">
        <f>$AH$31</f>
        <v>8.1</v>
      </c>
      <c r="AE35" s="150">
        <f>$AH$32</f>
        <v>2.4</v>
      </c>
      <c r="AF35" s="151">
        <f>$AH$33</f>
        <v>2.1</v>
      </c>
      <c r="AG35" s="106">
        <f>$AH$34</f>
        <v>2</v>
      </c>
      <c r="AH35" s="153"/>
      <c r="AI35" s="152">
        <f>AI27</f>
        <v>2.6</v>
      </c>
      <c r="AJ35" s="150">
        <f>AJ27</f>
        <v>5.9</v>
      </c>
      <c r="AK35" s="150">
        <f>AK27</f>
        <v>15.7</v>
      </c>
      <c r="AL35" s="150">
        <f>AL27</f>
        <v>16.5</v>
      </c>
      <c r="AM35" s="162"/>
      <c r="AN35" s="148">
        <f t="shared" si="11"/>
        <v>3.2</v>
      </c>
      <c r="AO35" s="106">
        <v>5.0999999999999996</v>
      </c>
      <c r="AP35" s="162"/>
      <c r="AQ35" s="150">
        <f>AQ27</f>
        <v>38.4</v>
      </c>
      <c r="AR35" s="151">
        <f t="shared" ref="AR35:AR42" si="17">AF35</f>
        <v>2.1</v>
      </c>
      <c r="AS35" s="151">
        <f t="shared" ref="AS35:AS42" si="18">AF35</f>
        <v>2.1</v>
      </c>
      <c r="AT35" s="150">
        <f>AT27</f>
        <v>1.3</v>
      </c>
      <c r="AU35" s="148">
        <f t="shared" si="12"/>
        <v>3.2</v>
      </c>
      <c r="AV35" s="294">
        <f t="shared" si="14"/>
        <v>2.6</v>
      </c>
      <c r="AW35" s="109">
        <v>0</v>
      </c>
      <c r="AX35" s="109">
        <v>0</v>
      </c>
      <c r="AY35" s="103">
        <v>0</v>
      </c>
    </row>
    <row r="36" spans="1:51" ht="18.95" customHeight="1">
      <c r="A36" s="156"/>
      <c r="B36" s="154" t="s">
        <v>119</v>
      </c>
      <c r="C36" s="310">
        <f>$AI$4</f>
        <v>15.8</v>
      </c>
      <c r="D36" s="109">
        <f>$AI$5</f>
        <v>3.5</v>
      </c>
      <c r="E36" s="106">
        <f>$AI$6</f>
        <v>2.1</v>
      </c>
      <c r="F36" s="106">
        <f>$AI$7</f>
        <v>1.9</v>
      </c>
      <c r="G36" s="109">
        <f>$AI$8</f>
        <v>158</v>
      </c>
      <c r="H36" s="109">
        <f>$AI$9</f>
        <v>28.3</v>
      </c>
      <c r="I36" s="109">
        <f>$AI$10</f>
        <v>9.5</v>
      </c>
      <c r="J36" s="109">
        <f>$AI$11</f>
        <v>5.9</v>
      </c>
      <c r="K36" s="109">
        <f>$AI$12</f>
        <v>9.5</v>
      </c>
      <c r="L36" s="109">
        <f>$AI$13</f>
        <v>25.4</v>
      </c>
      <c r="M36" s="148">
        <f>$AI$14</f>
        <v>4.5999999999999996</v>
      </c>
      <c r="N36" s="109">
        <f>$AI$15</f>
        <v>4.5</v>
      </c>
      <c r="O36" s="142">
        <f>$AI$16</f>
        <v>4.7</v>
      </c>
      <c r="P36" s="109">
        <f>$AI$17</f>
        <v>8.1</v>
      </c>
      <c r="Q36" s="309">
        <f>$AI$18</f>
        <v>13.1</v>
      </c>
      <c r="R36" s="109">
        <f>$AI$19</f>
        <v>5</v>
      </c>
      <c r="S36" s="109">
        <f>$AI$20</f>
        <v>7.5</v>
      </c>
      <c r="T36" s="109">
        <f>$AI$21</f>
        <v>12.6</v>
      </c>
      <c r="U36" s="142">
        <f>$AI$22</f>
        <v>4.5</v>
      </c>
      <c r="V36" s="109">
        <f>$AI$23</f>
        <v>7.2</v>
      </c>
      <c r="W36" s="149">
        <f>$AI$24</f>
        <v>15.4</v>
      </c>
      <c r="X36" s="149">
        <f>$AI$25</f>
        <v>15.4</v>
      </c>
      <c r="Y36" s="106">
        <f>$AI$26</f>
        <v>6.5</v>
      </c>
      <c r="Z36" s="150">
        <f>$AI$27</f>
        <v>2.6</v>
      </c>
      <c r="AA36" s="106">
        <f>$AI$28</f>
        <v>2.2000000000000002</v>
      </c>
      <c r="AB36" s="106">
        <f>$AI$29</f>
        <v>9.3000000000000007</v>
      </c>
      <c r="AC36" s="109">
        <f>$AI$30</f>
        <v>7.1</v>
      </c>
      <c r="AD36" s="109">
        <f>$AI$31</f>
        <v>9.1999999999999993</v>
      </c>
      <c r="AE36" s="109">
        <f>$AI$32</f>
        <v>3.1</v>
      </c>
      <c r="AF36" s="151">
        <f>$AI$33</f>
        <v>3.9</v>
      </c>
      <c r="AG36" s="106">
        <f>$AI$34</f>
        <v>2.2999999999999998</v>
      </c>
      <c r="AH36" s="150">
        <f>$AI$35</f>
        <v>2.6</v>
      </c>
      <c r="AI36" s="153"/>
      <c r="AJ36" s="106">
        <v>8.1</v>
      </c>
      <c r="AK36" s="106">
        <v>17.100000000000001</v>
      </c>
      <c r="AL36" s="109">
        <v>16.7</v>
      </c>
      <c r="AM36" s="160"/>
      <c r="AN36" s="148">
        <f t="shared" si="11"/>
        <v>4.5999999999999996</v>
      </c>
      <c r="AO36" s="106">
        <v>5.3</v>
      </c>
      <c r="AP36" s="160"/>
      <c r="AQ36" s="109">
        <v>40.4</v>
      </c>
      <c r="AR36" s="151">
        <f t="shared" si="17"/>
        <v>3.9</v>
      </c>
      <c r="AS36" s="151">
        <f t="shared" si="18"/>
        <v>3.9</v>
      </c>
      <c r="AT36" s="109">
        <v>2.8</v>
      </c>
      <c r="AU36" s="148">
        <f t="shared" si="12"/>
        <v>4.5999999999999996</v>
      </c>
      <c r="AV36" s="295"/>
      <c r="AW36" s="109">
        <v>0</v>
      </c>
      <c r="AX36" s="109">
        <v>0</v>
      </c>
      <c r="AY36" s="103">
        <v>0</v>
      </c>
    </row>
    <row r="37" spans="1:51" ht="18.95" customHeight="1">
      <c r="A37" s="156"/>
      <c r="B37" s="154" t="s">
        <v>356</v>
      </c>
      <c r="C37" s="310">
        <f>$AJ$4</f>
        <v>13.2</v>
      </c>
      <c r="D37" s="109">
        <f>$AJ$5</f>
        <v>7</v>
      </c>
      <c r="E37" s="106">
        <f>$AJ$6</f>
        <v>6.5</v>
      </c>
      <c r="F37" s="106">
        <f>$AJ$7</f>
        <v>7.6</v>
      </c>
      <c r="G37" s="109">
        <f>$AJ$8</f>
        <v>0</v>
      </c>
      <c r="H37" s="109">
        <f>$AJ$9</f>
        <v>0</v>
      </c>
      <c r="I37" s="109">
        <f>$AJ$10</f>
        <v>4.7</v>
      </c>
      <c r="J37" s="109">
        <f>$AJ$11</f>
        <v>10.1</v>
      </c>
      <c r="K37" s="109">
        <f>$AJ$12</f>
        <v>2.4</v>
      </c>
      <c r="L37" s="109">
        <f>$AJ$13</f>
        <v>31.3</v>
      </c>
      <c r="M37" s="148">
        <f>$AJ$14</f>
        <v>7</v>
      </c>
      <c r="N37" s="109">
        <f>$AJ$15</f>
        <v>8.3000000000000007</v>
      </c>
      <c r="O37" s="142">
        <f>$AJ$16</f>
        <v>3.6</v>
      </c>
      <c r="P37" s="109">
        <f>$AJ$17</f>
        <v>6.2</v>
      </c>
      <c r="Q37" s="309">
        <f>$AJ$18</f>
        <v>13.2</v>
      </c>
      <c r="R37" s="109">
        <f>$AJ$19</f>
        <v>3.7</v>
      </c>
      <c r="S37" s="109">
        <f>$AJ$20</f>
        <v>5.2</v>
      </c>
      <c r="T37" s="109">
        <f>$AJ$21</f>
        <v>9.8000000000000007</v>
      </c>
      <c r="U37" s="142">
        <f>$AJ$22</f>
        <v>3.9</v>
      </c>
      <c r="V37" s="109">
        <f>$AJ$23</f>
        <v>5.2</v>
      </c>
      <c r="W37" s="149">
        <f>$AJ$24</f>
        <v>9</v>
      </c>
      <c r="X37" s="149">
        <f>$AJ$25</f>
        <v>9</v>
      </c>
      <c r="Y37" s="106">
        <f>$AJ$26</f>
        <v>3.6</v>
      </c>
      <c r="Z37" s="150">
        <f>$AJ$27</f>
        <v>5.9</v>
      </c>
      <c r="AA37" s="106">
        <f>$AJ$28</f>
        <v>5.9</v>
      </c>
      <c r="AB37" s="106">
        <f>$AJ$29</f>
        <v>14.6</v>
      </c>
      <c r="AC37" s="109">
        <f>$AJ$30</f>
        <v>1.5</v>
      </c>
      <c r="AD37" s="109">
        <f>$AJ$31</f>
        <v>2.7</v>
      </c>
      <c r="AE37" s="109">
        <f>$AJ$32</f>
        <v>7.8</v>
      </c>
      <c r="AF37" s="151">
        <f>$AJ$33</f>
        <v>5.2</v>
      </c>
      <c r="AG37" s="106">
        <f>$AJ$34</f>
        <v>7.3</v>
      </c>
      <c r="AH37" s="150">
        <f>$AJ$35</f>
        <v>5.9</v>
      </c>
      <c r="AI37" s="152">
        <f>$AJ$36</f>
        <v>8.1</v>
      </c>
      <c r="AJ37" s="153"/>
      <c r="AK37" s="106">
        <v>13.7</v>
      </c>
      <c r="AL37" s="109">
        <v>23.5</v>
      </c>
      <c r="AM37" s="160"/>
      <c r="AN37" s="148">
        <f t="shared" si="11"/>
        <v>7</v>
      </c>
      <c r="AO37" s="106">
        <v>10.4</v>
      </c>
      <c r="AP37" s="160"/>
      <c r="AQ37" s="109">
        <v>43.6</v>
      </c>
      <c r="AR37" s="151">
        <f>AF37</f>
        <v>5.2</v>
      </c>
      <c r="AS37" s="151">
        <f>AF37</f>
        <v>5.2</v>
      </c>
      <c r="AT37" s="109">
        <v>5.6</v>
      </c>
      <c r="AU37" s="148">
        <f t="shared" si="12"/>
        <v>7</v>
      </c>
      <c r="AV37" s="295"/>
      <c r="AW37" s="109">
        <v>0</v>
      </c>
      <c r="AX37" s="109">
        <v>0</v>
      </c>
      <c r="AY37" s="103">
        <v>0</v>
      </c>
    </row>
    <row r="38" spans="1:51" ht="18.95" customHeight="1">
      <c r="A38" s="156"/>
      <c r="B38" s="154" t="s">
        <v>222</v>
      </c>
      <c r="C38" s="310">
        <f>$AK$4</f>
        <v>6.8</v>
      </c>
      <c r="D38" s="109">
        <f>$AK$5</f>
        <v>16.100000000000001</v>
      </c>
      <c r="E38" s="106">
        <f>$AK$6</f>
        <v>16.5</v>
      </c>
      <c r="F38" s="106">
        <f>$AK$7</f>
        <v>15.9</v>
      </c>
      <c r="G38" s="109">
        <f>$AK$8</f>
        <v>0</v>
      </c>
      <c r="H38" s="109">
        <f>$AK$9</f>
        <v>0</v>
      </c>
      <c r="I38" s="109">
        <f>$AK$10</f>
        <v>7.2</v>
      </c>
      <c r="J38" s="109">
        <f>$AK$11</f>
        <v>18.2</v>
      </c>
      <c r="K38" s="109">
        <f>$AK$12</f>
        <v>9.4</v>
      </c>
      <c r="L38" s="109">
        <f>$AK$13</f>
        <v>39.799999999999997</v>
      </c>
      <c r="M38" s="148">
        <f>$AK$14</f>
        <v>16.100000000000001</v>
      </c>
      <c r="N38" s="109">
        <f>$AK$15</f>
        <v>17.100000000000001</v>
      </c>
      <c r="O38" s="142">
        <f>$AK$16</f>
        <v>14.4</v>
      </c>
      <c r="P38" s="109">
        <f>$AK$17</f>
        <v>12.6</v>
      </c>
      <c r="Q38" s="309">
        <f>$AK$18</f>
        <v>6.8</v>
      </c>
      <c r="R38" s="109">
        <f>$AK$19</f>
        <v>13.2</v>
      </c>
      <c r="S38" s="109">
        <f>$AK$20</f>
        <v>10.6</v>
      </c>
      <c r="T38" s="109">
        <f>$AK$21</f>
        <v>11.4</v>
      </c>
      <c r="U38" s="142">
        <f>$AK$22</f>
        <v>14.4</v>
      </c>
      <c r="V38" s="109">
        <f>$AK$23</f>
        <v>11.8</v>
      </c>
      <c r="W38" s="149">
        <f>$AK$24</f>
        <v>1.7</v>
      </c>
      <c r="X38" s="149">
        <f>$AK$25</f>
        <v>1.7</v>
      </c>
      <c r="Y38" s="106">
        <f>$AK$26</f>
        <v>11.9</v>
      </c>
      <c r="Z38" s="150">
        <f>$AK$27</f>
        <v>15.7</v>
      </c>
      <c r="AA38" s="106">
        <f>$AK$28</f>
        <v>16.5</v>
      </c>
      <c r="AB38" s="106">
        <f>$AK$29</f>
        <v>22.8</v>
      </c>
      <c r="AC38" s="109">
        <f>$AK$30</f>
        <v>15.3</v>
      </c>
      <c r="AD38" s="109">
        <f>$AK$31</f>
        <v>9</v>
      </c>
      <c r="AE38" s="109">
        <f>$AK$32</f>
        <v>16</v>
      </c>
      <c r="AF38" s="151">
        <f>$AK$33</f>
        <v>13.4</v>
      </c>
      <c r="AG38" s="106">
        <f>$AK$34</f>
        <v>15.6</v>
      </c>
      <c r="AH38" s="150">
        <f>$AK$35</f>
        <v>15.7</v>
      </c>
      <c r="AI38" s="152">
        <f>$AK$36</f>
        <v>17.100000000000001</v>
      </c>
      <c r="AJ38" s="106">
        <f>$AK$37</f>
        <v>13.7</v>
      </c>
      <c r="AK38" s="153"/>
      <c r="AL38" s="109">
        <v>33.1</v>
      </c>
      <c r="AM38" s="160"/>
      <c r="AN38" s="148">
        <f t="shared" si="11"/>
        <v>16.100000000000001</v>
      </c>
      <c r="AO38" s="106">
        <v>18</v>
      </c>
      <c r="AP38" s="160"/>
      <c r="AQ38" s="109">
        <v>51.5</v>
      </c>
      <c r="AR38" s="151">
        <f t="shared" si="17"/>
        <v>13.4</v>
      </c>
      <c r="AS38" s="151">
        <f t="shared" si="18"/>
        <v>13.4</v>
      </c>
      <c r="AT38" s="109">
        <v>17.100000000000001</v>
      </c>
      <c r="AU38" s="148">
        <f t="shared" si="12"/>
        <v>16.100000000000001</v>
      </c>
      <c r="AV38" s="294">
        <f>AI38</f>
        <v>17.100000000000001</v>
      </c>
      <c r="AW38" s="109">
        <v>0</v>
      </c>
      <c r="AX38" s="109">
        <v>0</v>
      </c>
      <c r="AY38" s="103">
        <v>0</v>
      </c>
    </row>
    <row r="39" spans="1:51" ht="18.95" customHeight="1">
      <c r="A39" s="156"/>
      <c r="B39" s="154" t="s">
        <v>138</v>
      </c>
      <c r="C39" s="310">
        <f>$AL$4</f>
        <v>0</v>
      </c>
      <c r="D39" s="109">
        <f>$AL$5</f>
        <v>18.7</v>
      </c>
      <c r="E39" s="106">
        <f>$AL$6</f>
        <v>17.5</v>
      </c>
      <c r="F39" s="106">
        <f>$AL$7</f>
        <v>17.399999999999999</v>
      </c>
      <c r="G39" s="109">
        <f>$AL$8</f>
        <v>0</v>
      </c>
      <c r="H39" s="109">
        <f>$AL$9</f>
        <v>0</v>
      </c>
      <c r="I39" s="109">
        <f>$AL$10</f>
        <v>24.9</v>
      </c>
      <c r="J39" s="109">
        <f>$AL$11</f>
        <v>18.899999999999999</v>
      </c>
      <c r="K39" s="109">
        <f>$AL$12</f>
        <v>24.4</v>
      </c>
      <c r="L39" s="109">
        <f>$AL$13</f>
        <v>10.3</v>
      </c>
      <c r="M39" s="148">
        <f>$AL$14</f>
        <v>19.100000000000001</v>
      </c>
      <c r="N39" s="109">
        <f>$AL$15</f>
        <v>19.100000000000001</v>
      </c>
      <c r="O39" s="142">
        <f>$AL$16</f>
        <v>21.2</v>
      </c>
      <c r="P39" s="109">
        <f>$AL$17</f>
        <v>23.6</v>
      </c>
      <c r="Q39" s="309">
        <f>$AL$18</f>
        <v>0</v>
      </c>
      <c r="R39" s="109">
        <f>$AL$19</f>
        <v>19.899999999999999</v>
      </c>
      <c r="S39" s="109">
        <f>$AL$20</f>
        <v>23</v>
      </c>
      <c r="T39" s="109">
        <f>$AL$21</f>
        <v>26.5</v>
      </c>
      <c r="U39" s="142">
        <f>$AL$22</f>
        <v>21.2</v>
      </c>
      <c r="V39" s="109">
        <f>$AL$23</f>
        <v>22.5</v>
      </c>
      <c r="W39" s="149">
        <f>$AL$24</f>
        <v>30</v>
      </c>
      <c r="X39" s="149">
        <f>$AL$25</f>
        <v>30</v>
      </c>
      <c r="Y39" s="106">
        <f>$AL$26</f>
        <v>21.2</v>
      </c>
      <c r="Z39" s="150">
        <f>$AL$27</f>
        <v>16.5</v>
      </c>
      <c r="AA39" s="106">
        <f>$AL$28</f>
        <v>17.399999999999999</v>
      </c>
      <c r="AB39" s="106">
        <f>$AL$29</f>
        <v>21.5</v>
      </c>
      <c r="AC39" s="109">
        <f>$AL$30</f>
        <v>20.399999999999999</v>
      </c>
      <c r="AD39" s="109">
        <f>$AL$31</f>
        <v>24.1</v>
      </c>
      <c r="AE39" s="109">
        <f>$AL$32</f>
        <v>18.3</v>
      </c>
      <c r="AF39" s="151">
        <f>$AL$33</f>
        <v>19.2</v>
      </c>
      <c r="AG39" s="106">
        <f>$AL$34</f>
        <v>16.899999999999999</v>
      </c>
      <c r="AH39" s="150">
        <f>$AL$35</f>
        <v>16.5</v>
      </c>
      <c r="AI39" s="152">
        <f>$AL$36</f>
        <v>16.7</v>
      </c>
      <c r="AJ39" s="106">
        <f>$AL$37</f>
        <v>23.5</v>
      </c>
      <c r="AK39" s="106">
        <f>$AL$38</f>
        <v>33.1</v>
      </c>
      <c r="AL39" s="153"/>
      <c r="AM39" s="160"/>
      <c r="AN39" s="148">
        <f t="shared" si="11"/>
        <v>19.100000000000001</v>
      </c>
      <c r="AO39" s="106">
        <v>15.1</v>
      </c>
      <c r="AP39" s="160"/>
      <c r="AQ39" s="109">
        <v>33.5</v>
      </c>
      <c r="AR39" s="151">
        <f t="shared" si="17"/>
        <v>19.2</v>
      </c>
      <c r="AS39" s="151">
        <f t="shared" si="18"/>
        <v>19.2</v>
      </c>
      <c r="AT39" s="109">
        <v>18.8</v>
      </c>
      <c r="AU39" s="148">
        <f t="shared" si="12"/>
        <v>19.100000000000001</v>
      </c>
      <c r="AV39" s="294">
        <f>AI39</f>
        <v>16.7</v>
      </c>
      <c r="AW39" s="109">
        <v>0</v>
      </c>
      <c r="AX39" s="109">
        <v>0</v>
      </c>
      <c r="AY39" s="103">
        <v>0</v>
      </c>
    </row>
    <row r="40" spans="1:51" ht="18.95" customHeight="1">
      <c r="A40" s="156"/>
      <c r="B40" s="154" t="s">
        <v>230</v>
      </c>
      <c r="C40" s="310">
        <f>$AM$4</f>
        <v>0</v>
      </c>
      <c r="D40" s="109">
        <f>$AM$5</f>
        <v>0</v>
      </c>
      <c r="E40" s="106">
        <f>$AM$6</f>
        <v>146</v>
      </c>
      <c r="F40" s="106">
        <f>$AM$7</f>
        <v>0</v>
      </c>
      <c r="G40" s="109">
        <f>$AM$8</f>
        <v>0</v>
      </c>
      <c r="H40" s="109">
        <f>$AM$9</f>
        <v>0</v>
      </c>
      <c r="I40" s="109">
        <f>$AM$10</f>
        <v>0</v>
      </c>
      <c r="J40" s="109">
        <f>$AM$11</f>
        <v>0</v>
      </c>
      <c r="K40" s="109">
        <f>$AM$12</f>
        <v>0</v>
      </c>
      <c r="L40" s="109">
        <f>$AM$13</f>
        <v>0</v>
      </c>
      <c r="M40" s="148">
        <f>$AM$14</f>
        <v>0</v>
      </c>
      <c r="N40" s="109">
        <f>$AM$15</f>
        <v>0</v>
      </c>
      <c r="O40" s="142">
        <f>$AM$16</f>
        <v>0</v>
      </c>
      <c r="P40" s="109">
        <f>$AM$17</f>
        <v>0</v>
      </c>
      <c r="Q40" s="309">
        <f>$AM$18</f>
        <v>0</v>
      </c>
      <c r="R40" s="109">
        <f>$AM$19</f>
        <v>0</v>
      </c>
      <c r="S40" s="109">
        <f>$AM$20</f>
        <v>0</v>
      </c>
      <c r="T40" s="109">
        <f>$AM$21</f>
        <v>0</v>
      </c>
      <c r="U40" s="142">
        <f>$AM$22</f>
        <v>0</v>
      </c>
      <c r="V40" s="109">
        <f>$AM$23</f>
        <v>0</v>
      </c>
      <c r="W40" s="149">
        <f>$AM$24</f>
        <v>0</v>
      </c>
      <c r="X40" s="149">
        <f>$AM$25</f>
        <v>0</v>
      </c>
      <c r="Y40" s="106">
        <f>$AM$26</f>
        <v>0</v>
      </c>
      <c r="Z40" s="150">
        <f>$AM$27</f>
        <v>0</v>
      </c>
      <c r="AA40" s="106">
        <f>$AM$28</f>
        <v>0</v>
      </c>
      <c r="AB40" s="106">
        <f>$AM$29</f>
        <v>0</v>
      </c>
      <c r="AC40" s="109">
        <f>$AM$30</f>
        <v>0</v>
      </c>
      <c r="AD40" s="109">
        <f>$AM$31</f>
        <v>0</v>
      </c>
      <c r="AE40" s="109">
        <f>$AM$32</f>
        <v>0</v>
      </c>
      <c r="AF40" s="151">
        <f>$AM$33</f>
        <v>0</v>
      </c>
      <c r="AG40" s="106">
        <f>$AM$34</f>
        <v>0</v>
      </c>
      <c r="AH40" s="150">
        <f>$AM$35</f>
        <v>0</v>
      </c>
      <c r="AI40" s="152">
        <f>$AM$36</f>
        <v>0</v>
      </c>
      <c r="AJ40" s="106">
        <f>$AM$37</f>
        <v>0</v>
      </c>
      <c r="AK40" s="106">
        <f>$AM$38</f>
        <v>0</v>
      </c>
      <c r="AL40" s="160"/>
      <c r="AM40" s="153"/>
      <c r="AN40" s="148">
        <f t="shared" si="11"/>
        <v>0</v>
      </c>
      <c r="AO40" s="106">
        <v>145</v>
      </c>
      <c r="AP40" s="160"/>
      <c r="AQ40" s="160"/>
      <c r="AR40" s="151">
        <v>149</v>
      </c>
      <c r="AS40" s="163"/>
      <c r="AT40" s="106">
        <v>3.1</v>
      </c>
      <c r="AU40" s="148">
        <f t="shared" si="12"/>
        <v>0</v>
      </c>
      <c r="AV40" s="294">
        <f>AI40</f>
        <v>0</v>
      </c>
      <c r="AW40" s="109">
        <v>0</v>
      </c>
      <c r="AX40" s="109">
        <v>0</v>
      </c>
      <c r="AY40" s="103">
        <v>0</v>
      </c>
    </row>
    <row r="41" spans="1:51" ht="18.95" customHeight="1">
      <c r="A41" s="156"/>
      <c r="B41" s="154" t="s">
        <v>120</v>
      </c>
      <c r="C41" s="310">
        <f>$AN$4</f>
        <v>11.8</v>
      </c>
      <c r="D41" s="148">
        <f>$AN$5</f>
        <v>0.8</v>
      </c>
      <c r="E41" s="148">
        <f>$AN$6</f>
        <v>2</v>
      </c>
      <c r="F41" s="148">
        <f>$AN$7</f>
        <v>4.0999999999999996</v>
      </c>
      <c r="G41" s="148">
        <f>$AN$8</f>
        <v>158</v>
      </c>
      <c r="H41" s="148">
        <f>$AN$9</f>
        <v>30.3</v>
      </c>
      <c r="I41" s="148">
        <f>$AN$10</f>
        <v>7</v>
      </c>
      <c r="J41" s="148">
        <f>$AN$11</f>
        <v>3.1</v>
      </c>
      <c r="K41" s="148">
        <f>$AN$12</f>
        <v>8</v>
      </c>
      <c r="L41" s="148">
        <f>$AN$13</f>
        <v>24.7</v>
      </c>
      <c r="M41" s="148">
        <f>$AN$14</f>
        <v>0</v>
      </c>
      <c r="N41" s="148">
        <f>$AN$15</f>
        <v>1</v>
      </c>
      <c r="O41" s="142">
        <f>$AN$16</f>
        <v>4.7</v>
      </c>
      <c r="P41" s="148">
        <f>$AN$17</f>
        <v>4.9000000000000004</v>
      </c>
      <c r="Q41" s="309">
        <f>$AN$18</f>
        <v>11.8</v>
      </c>
      <c r="R41" s="148">
        <f>$AN$19</f>
        <v>3.5</v>
      </c>
      <c r="S41" s="148">
        <f>$AN$20</f>
        <v>4.5</v>
      </c>
      <c r="T41" s="148">
        <f>$AN$21</f>
        <v>9.3000000000000007</v>
      </c>
      <c r="U41" s="142">
        <f>$AN$22</f>
        <v>4.7</v>
      </c>
      <c r="V41" s="148">
        <f>$AN$23</f>
        <v>4</v>
      </c>
      <c r="W41" s="149">
        <f>$AN$24</f>
        <v>13.8</v>
      </c>
      <c r="X41" s="149">
        <f>$AN$25</f>
        <v>13.8</v>
      </c>
      <c r="Y41" s="148">
        <f>$AN$26</f>
        <v>3.6</v>
      </c>
      <c r="Z41" s="150">
        <f>$AN$27</f>
        <v>3.2</v>
      </c>
      <c r="AA41" s="148">
        <f>$AN$28</f>
        <v>4</v>
      </c>
      <c r="AB41" s="148">
        <f>$AN$29</f>
        <v>7.7</v>
      </c>
      <c r="AC41" s="148">
        <f>$AN$30</f>
        <v>5.5</v>
      </c>
      <c r="AD41" s="148">
        <f>$AN$31</f>
        <v>8</v>
      </c>
      <c r="AE41" s="148">
        <f>$AN$32</f>
        <v>1.9</v>
      </c>
      <c r="AF41" s="151">
        <f>$AN$33</f>
        <v>1.8</v>
      </c>
      <c r="AG41" s="148">
        <f>$AN$34</f>
        <v>1.6</v>
      </c>
      <c r="AH41" s="150">
        <f>$AN$35</f>
        <v>3.2</v>
      </c>
      <c r="AI41" s="152">
        <f>$AN$36</f>
        <v>4.5999999999999996</v>
      </c>
      <c r="AJ41" s="148">
        <f>$AN$37</f>
        <v>7</v>
      </c>
      <c r="AK41" s="148">
        <f>$AN$38</f>
        <v>16.100000000000001</v>
      </c>
      <c r="AL41" s="148">
        <f>$AN$39</f>
        <v>19.100000000000001</v>
      </c>
      <c r="AM41" s="148">
        <f>$AN$40</f>
        <v>0</v>
      </c>
      <c r="AN41" s="153"/>
      <c r="AO41" s="106">
        <v>3.4</v>
      </c>
      <c r="AP41" s="148">
        <f>AP6</f>
        <v>17.399999999999999</v>
      </c>
      <c r="AQ41" s="148">
        <v>36.9</v>
      </c>
      <c r="AR41" s="151">
        <f t="shared" si="17"/>
        <v>1.8</v>
      </c>
      <c r="AS41" s="151">
        <f t="shared" si="18"/>
        <v>1.8</v>
      </c>
      <c r="AT41" s="148">
        <v>4.8</v>
      </c>
      <c r="AU41" s="157"/>
      <c r="AV41" s="294">
        <f>AI41</f>
        <v>4.5999999999999996</v>
      </c>
      <c r="AW41" s="109">
        <v>0</v>
      </c>
      <c r="AX41" s="109">
        <v>0</v>
      </c>
      <c r="AY41" s="103">
        <v>0</v>
      </c>
    </row>
    <row r="42" spans="1:51" ht="18.95" customHeight="1">
      <c r="A42" s="156"/>
      <c r="B42" s="154" t="s">
        <v>228</v>
      </c>
      <c r="C42" s="310">
        <f>$AO$4</f>
        <v>15.2</v>
      </c>
      <c r="D42" s="106">
        <f>$AO$5</f>
        <v>4</v>
      </c>
      <c r="E42" s="106">
        <f>$AO$6</f>
        <v>4.4000000000000004</v>
      </c>
      <c r="F42" s="106">
        <f>$AO$7</f>
        <v>6</v>
      </c>
      <c r="G42" s="106">
        <f>$AO$8</f>
        <v>153</v>
      </c>
      <c r="H42" s="106">
        <f>$AO$9</f>
        <v>28.4</v>
      </c>
      <c r="I42" s="106">
        <f>$AO$10</f>
        <v>10.3</v>
      </c>
      <c r="J42" s="106">
        <f>$AO$11</f>
        <v>1.1000000000000001</v>
      </c>
      <c r="K42" s="106">
        <f>$AO$12</f>
        <v>11.4</v>
      </c>
      <c r="L42" s="106">
        <f>$AO$13</f>
        <v>24.8</v>
      </c>
      <c r="M42" s="148">
        <f>$AO$14</f>
        <v>3.4</v>
      </c>
      <c r="N42" s="106">
        <f>$AO$15</f>
        <v>3.5</v>
      </c>
      <c r="O42" s="142">
        <f>$AO$16</f>
        <v>7.1</v>
      </c>
      <c r="P42" s="106">
        <f>$AO$17</f>
        <v>7.8</v>
      </c>
      <c r="Q42" s="309">
        <f>$AO$18</f>
        <v>15.2</v>
      </c>
      <c r="R42" s="106">
        <f>$AO$19</f>
        <v>7.3</v>
      </c>
      <c r="S42" s="106">
        <f>$AO$20</f>
        <v>7.8</v>
      </c>
      <c r="T42" s="106">
        <f>$AO$21</f>
        <v>10.4</v>
      </c>
      <c r="U42" s="142">
        <f>$AO$22</f>
        <v>7.1</v>
      </c>
      <c r="V42" s="106">
        <f>$AO$23</f>
        <v>6.7</v>
      </c>
      <c r="W42" s="149">
        <f>$AO$24</f>
        <v>17</v>
      </c>
      <c r="X42" s="149">
        <f>$AO$25</f>
        <v>17</v>
      </c>
      <c r="Y42" s="106">
        <f>$AO$26</f>
        <v>6.9</v>
      </c>
      <c r="Z42" s="150">
        <f>$AO$27</f>
        <v>5.0999999999999996</v>
      </c>
      <c r="AA42" s="106">
        <f>$AO$28</f>
        <v>5.9</v>
      </c>
      <c r="AB42" s="106">
        <f>$AO$29</f>
        <v>5</v>
      </c>
      <c r="AC42" s="106">
        <f>$AO$30</f>
        <v>9.3000000000000007</v>
      </c>
      <c r="AD42" s="106">
        <f>$AO$31</f>
        <v>11.3</v>
      </c>
      <c r="AE42" s="106">
        <f>$AO$32</f>
        <v>2.6</v>
      </c>
      <c r="AF42" s="151">
        <f>$AO$33</f>
        <v>5.2</v>
      </c>
      <c r="AG42" s="106">
        <f>$AO$34</f>
        <v>3.5</v>
      </c>
      <c r="AH42" s="150">
        <f>$AO$35</f>
        <v>5.0999999999999996</v>
      </c>
      <c r="AI42" s="152">
        <f>$AO$36</f>
        <v>5.3</v>
      </c>
      <c r="AJ42" s="106">
        <f>$AO$37</f>
        <v>10.4</v>
      </c>
      <c r="AK42" s="106">
        <f>$AO$38</f>
        <v>18</v>
      </c>
      <c r="AL42" s="106">
        <f>$AO$39</f>
        <v>15.1</v>
      </c>
      <c r="AM42" s="106">
        <f>$AO$40</f>
        <v>145</v>
      </c>
      <c r="AN42" s="148">
        <f>$AO$41</f>
        <v>3.4</v>
      </c>
      <c r="AO42" s="153"/>
      <c r="AP42" s="106">
        <v>16.7</v>
      </c>
      <c r="AQ42" s="106">
        <v>37</v>
      </c>
      <c r="AR42" s="151">
        <f t="shared" si="17"/>
        <v>5.2</v>
      </c>
      <c r="AS42" s="151">
        <f t="shared" si="18"/>
        <v>5.2</v>
      </c>
      <c r="AT42" s="106">
        <v>6.5</v>
      </c>
      <c r="AU42" s="148">
        <f t="shared" ref="AU42:AU47" si="19">M42</f>
        <v>3.4</v>
      </c>
      <c r="AV42" s="294">
        <f>AI42</f>
        <v>5.3</v>
      </c>
      <c r="AW42" s="109">
        <v>0</v>
      </c>
      <c r="AX42" s="109">
        <v>0</v>
      </c>
      <c r="AY42" s="103">
        <v>0</v>
      </c>
    </row>
    <row r="43" spans="1:51" ht="18.95" customHeight="1">
      <c r="A43" s="156"/>
      <c r="B43" s="154" t="s">
        <v>259</v>
      </c>
      <c r="C43" s="310">
        <f>$AP$4</f>
        <v>0</v>
      </c>
      <c r="D43" s="106">
        <f>$AP$5</f>
        <v>0</v>
      </c>
      <c r="E43" s="106">
        <f>$AP$6</f>
        <v>17.399999999999999</v>
      </c>
      <c r="F43" s="106">
        <f>$AP$7</f>
        <v>0</v>
      </c>
      <c r="G43" s="106">
        <f>$AP$8</f>
        <v>0</v>
      </c>
      <c r="H43" s="106">
        <f>$AP$9</f>
        <v>0</v>
      </c>
      <c r="I43" s="106">
        <f>$AP$10</f>
        <v>0</v>
      </c>
      <c r="J43" s="106">
        <f>$AP$11</f>
        <v>0</v>
      </c>
      <c r="K43" s="106">
        <f>$AP$12</f>
        <v>0</v>
      </c>
      <c r="L43" s="106">
        <f>$AP$13</f>
        <v>0</v>
      </c>
      <c r="M43" s="148">
        <f>$AP$14</f>
        <v>18.8</v>
      </c>
      <c r="N43" s="106">
        <f>$AP$15</f>
        <v>0</v>
      </c>
      <c r="O43" s="142">
        <f>$AP$16</f>
        <v>0</v>
      </c>
      <c r="P43" s="106">
        <f>$AP$17</f>
        <v>0</v>
      </c>
      <c r="Q43" s="309">
        <f>$AP$18</f>
        <v>0</v>
      </c>
      <c r="R43" s="106">
        <f>$AP$19</f>
        <v>0</v>
      </c>
      <c r="S43" s="106">
        <f>$AP$20</f>
        <v>0</v>
      </c>
      <c r="T43" s="106">
        <f>$AP$21</f>
        <v>0</v>
      </c>
      <c r="U43" s="142">
        <f>$AP$22</f>
        <v>0</v>
      </c>
      <c r="V43" s="106">
        <f>$AP$23</f>
        <v>0</v>
      </c>
      <c r="W43" s="149">
        <f>$AP$24</f>
        <v>0</v>
      </c>
      <c r="X43" s="149">
        <f>$AP$25</f>
        <v>0</v>
      </c>
      <c r="Y43" s="106">
        <f>$AP$26</f>
        <v>0</v>
      </c>
      <c r="Z43" s="150">
        <f>$AP$27</f>
        <v>0</v>
      </c>
      <c r="AA43" s="106">
        <f>$AP$28</f>
        <v>0</v>
      </c>
      <c r="AB43" s="106">
        <f>$AP$29</f>
        <v>0</v>
      </c>
      <c r="AC43" s="106">
        <f>$AP$30</f>
        <v>0</v>
      </c>
      <c r="AD43" s="106">
        <f>$AP$31</f>
        <v>0</v>
      </c>
      <c r="AE43" s="106">
        <f>$AP$32</f>
        <v>0</v>
      </c>
      <c r="AF43" s="151">
        <f>$AP$33</f>
        <v>0</v>
      </c>
      <c r="AG43" s="106">
        <f>$AP$34</f>
        <v>0</v>
      </c>
      <c r="AH43" s="150">
        <f>$AP$35</f>
        <v>0</v>
      </c>
      <c r="AI43" s="152">
        <f>$AP$36</f>
        <v>0</v>
      </c>
      <c r="AJ43" s="106">
        <f>$AP$37</f>
        <v>0</v>
      </c>
      <c r="AK43" s="106">
        <f>$AP$38</f>
        <v>0</v>
      </c>
      <c r="AL43" s="106">
        <f>$AP$39</f>
        <v>0</v>
      </c>
      <c r="AM43" s="106">
        <f>$AP$40</f>
        <v>0</v>
      </c>
      <c r="AN43" s="148">
        <f>$AP$41</f>
        <v>17.399999999999999</v>
      </c>
      <c r="AO43" s="106">
        <f>$AP$42</f>
        <v>16.7</v>
      </c>
      <c r="AP43" s="153"/>
      <c r="AQ43" s="160"/>
      <c r="AR43" s="163"/>
      <c r="AS43" s="163"/>
      <c r="AT43" s="160"/>
      <c r="AU43" s="148">
        <f t="shared" si="19"/>
        <v>18.8</v>
      </c>
      <c r="AV43" s="295"/>
      <c r="AW43" s="109">
        <v>0</v>
      </c>
      <c r="AX43" s="109">
        <v>0</v>
      </c>
      <c r="AY43" s="103">
        <v>0</v>
      </c>
    </row>
    <row r="44" spans="1:51" ht="18.95" customHeight="1">
      <c r="A44" s="156"/>
      <c r="B44" s="154" t="s">
        <v>204</v>
      </c>
      <c r="C44" s="310">
        <f>$AQ$4</f>
        <v>0</v>
      </c>
      <c r="D44" s="106">
        <f>$AQ$5</f>
        <v>37.4</v>
      </c>
      <c r="E44" s="106">
        <f>$AQ$6</f>
        <v>38.299999999999997</v>
      </c>
      <c r="F44" s="106">
        <f>$AQ$7</f>
        <v>41.1</v>
      </c>
      <c r="G44" s="106">
        <f>$AQ$8</f>
        <v>0</v>
      </c>
      <c r="H44" s="106">
        <f>$AQ$9</f>
        <v>0</v>
      </c>
      <c r="I44" s="106">
        <f>$AQ$10</f>
        <v>43.7</v>
      </c>
      <c r="J44" s="106">
        <f>$AQ$11</f>
        <v>34.200000000000003</v>
      </c>
      <c r="K44" s="106">
        <f>$AQ$12</f>
        <v>44.8</v>
      </c>
      <c r="L44" s="106">
        <f>$AQ$13</f>
        <v>27.1</v>
      </c>
      <c r="M44" s="148">
        <f>$AQ$14</f>
        <v>36.700000000000003</v>
      </c>
      <c r="N44" s="106">
        <f>$AQ$15</f>
        <v>36.799999999999997</v>
      </c>
      <c r="O44" s="142">
        <f>$AQ$16</f>
        <v>40.5</v>
      </c>
      <c r="P44" s="106">
        <f>$AQ$17</f>
        <v>41.4</v>
      </c>
      <c r="Q44" s="309">
        <f>$AQ$18</f>
        <v>0</v>
      </c>
      <c r="R44" s="106">
        <f>$AQ$19</f>
        <v>43.6</v>
      </c>
      <c r="S44" s="106">
        <f>$AQ$20</f>
        <v>41.1</v>
      </c>
      <c r="T44" s="106">
        <f>$AQ$21</f>
        <v>45.8</v>
      </c>
      <c r="U44" s="142">
        <f>$AQ$22</f>
        <v>40.5</v>
      </c>
      <c r="V44" s="106">
        <f>$AQ$23</f>
        <v>40.299999999999997</v>
      </c>
      <c r="W44" s="149">
        <f>$AQ$24</f>
        <v>50.9</v>
      </c>
      <c r="X44" s="149">
        <f>$AQ$25</f>
        <v>50.9</v>
      </c>
      <c r="Y44" s="106">
        <f>$AQ$26</f>
        <v>40.1</v>
      </c>
      <c r="Z44" s="150">
        <f>$AQ$27</f>
        <v>38.4</v>
      </c>
      <c r="AA44" s="106">
        <f>$AQ$28</f>
        <v>39.299999999999997</v>
      </c>
      <c r="AB44" s="106">
        <f>$AQ$29</f>
        <v>30.7</v>
      </c>
      <c r="AC44" s="106">
        <f>$AQ$30</f>
        <v>45.6</v>
      </c>
      <c r="AD44" s="106">
        <f>$AQ$31</f>
        <v>44.6</v>
      </c>
      <c r="AE44" s="106">
        <f>$AQ$32</f>
        <v>36</v>
      </c>
      <c r="AF44" s="151">
        <f>$AQ$33</f>
        <v>41.6</v>
      </c>
      <c r="AG44" s="106">
        <f>$AQ$34</f>
        <v>36.799999999999997</v>
      </c>
      <c r="AH44" s="150">
        <f>$AQ$35</f>
        <v>38.4</v>
      </c>
      <c r="AI44" s="152">
        <f>$AQ$36</f>
        <v>40.4</v>
      </c>
      <c r="AJ44" s="106">
        <f>$AQ$37</f>
        <v>43.6</v>
      </c>
      <c r="AK44" s="106">
        <f>$AQ$38</f>
        <v>51.5</v>
      </c>
      <c r="AL44" s="106">
        <f>$AQ$39</f>
        <v>33.5</v>
      </c>
      <c r="AM44" s="106">
        <f>$AQ$40</f>
        <v>0</v>
      </c>
      <c r="AN44" s="148">
        <f>$AQ$41</f>
        <v>36.9</v>
      </c>
      <c r="AO44" s="106">
        <f>$AQ$42</f>
        <v>37</v>
      </c>
      <c r="AP44" s="106">
        <f>$AQ$43</f>
        <v>0</v>
      </c>
      <c r="AQ44" s="153"/>
      <c r="AR44" s="151">
        <f>AF44</f>
        <v>41.6</v>
      </c>
      <c r="AS44" s="151">
        <f>AF44</f>
        <v>41.6</v>
      </c>
      <c r="AT44" s="109">
        <v>39.799999999999997</v>
      </c>
      <c r="AU44" s="148">
        <f t="shared" si="19"/>
        <v>36.700000000000003</v>
      </c>
      <c r="AV44" s="294">
        <f>AI44</f>
        <v>40.4</v>
      </c>
      <c r="AW44" s="109">
        <v>0</v>
      </c>
      <c r="AX44" s="109">
        <v>0</v>
      </c>
      <c r="AY44" s="103">
        <v>0</v>
      </c>
    </row>
    <row r="45" spans="1:51" ht="18.95" customHeight="1">
      <c r="A45" s="156"/>
      <c r="B45" s="154" t="s">
        <v>243</v>
      </c>
      <c r="C45" s="310">
        <f>$AR$4</f>
        <v>10.6</v>
      </c>
      <c r="D45" s="109">
        <f>$AR$5</f>
        <v>1.6</v>
      </c>
      <c r="E45" s="106">
        <f>$AR$6</f>
        <v>1.9</v>
      </c>
      <c r="F45" s="106">
        <f>$AR$7</f>
        <v>3</v>
      </c>
      <c r="G45" s="109">
        <f>$AR$8</f>
        <v>0</v>
      </c>
      <c r="H45" s="109">
        <f>$AR$9</f>
        <v>0</v>
      </c>
      <c r="I45" s="109">
        <f>$AR$10</f>
        <v>5.0999999999999996</v>
      </c>
      <c r="J45" s="109">
        <f>$AR$11</f>
        <v>4.9000000000000004</v>
      </c>
      <c r="K45" s="109">
        <f>$AR$12</f>
        <v>6.2</v>
      </c>
      <c r="L45" s="109">
        <f>$AR$13</f>
        <v>27.5</v>
      </c>
      <c r="M45" s="148">
        <f>$AR$14</f>
        <v>1.8</v>
      </c>
      <c r="N45" s="109">
        <f>$AR$15</f>
        <v>2.6</v>
      </c>
      <c r="O45" s="142">
        <f>$AR$16</f>
        <v>2.9</v>
      </c>
      <c r="P45" s="109">
        <f>$AR$17</f>
        <v>3.6</v>
      </c>
      <c r="Q45" s="309">
        <f>$AR$18</f>
        <v>9.5</v>
      </c>
      <c r="R45" s="109">
        <f>$AR$19</f>
        <v>1.7</v>
      </c>
      <c r="S45" s="109">
        <f>$AR$20</f>
        <v>3</v>
      </c>
      <c r="T45" s="109">
        <f>$AR$21</f>
        <v>8.1</v>
      </c>
      <c r="U45" s="142">
        <f>$AR$22</f>
        <v>3.1</v>
      </c>
      <c r="V45" s="109">
        <f>$AR$23</f>
        <v>2.7</v>
      </c>
      <c r="W45" s="149">
        <f>$AR$24</f>
        <v>11.9</v>
      </c>
      <c r="X45" s="149">
        <f>$AR$25</f>
        <v>11.9</v>
      </c>
      <c r="Y45" s="106">
        <f>$AR$26</f>
        <v>2</v>
      </c>
      <c r="Z45" s="150">
        <f>$AR$27</f>
        <v>2.1</v>
      </c>
      <c r="AA45" s="106">
        <f>$AR$28</f>
        <v>2.9</v>
      </c>
      <c r="AB45" s="106">
        <f>$AR$29</f>
        <v>9</v>
      </c>
      <c r="AC45" s="109">
        <f>$AR$30</f>
        <v>3.7</v>
      </c>
      <c r="AD45" s="109">
        <f>$AR$31</f>
        <v>5.8</v>
      </c>
      <c r="AE45" s="109">
        <f>$AR$32</f>
        <v>3</v>
      </c>
      <c r="AF45" s="151">
        <f>$AR$33</f>
        <v>0</v>
      </c>
      <c r="AG45" s="106">
        <f>$AR$34</f>
        <v>2.5</v>
      </c>
      <c r="AH45" s="150">
        <f>$AR$35</f>
        <v>2.1</v>
      </c>
      <c r="AI45" s="152">
        <f>$AR$36</f>
        <v>3.9</v>
      </c>
      <c r="AJ45" s="106">
        <f>$AR$37</f>
        <v>5.2</v>
      </c>
      <c r="AK45" s="106">
        <f>$AR$38</f>
        <v>13.4</v>
      </c>
      <c r="AL45" s="109">
        <f>$AR$39</f>
        <v>19.2</v>
      </c>
      <c r="AM45" s="109">
        <f>$AR$40</f>
        <v>149</v>
      </c>
      <c r="AN45" s="148">
        <f>$AR$41</f>
        <v>1.8</v>
      </c>
      <c r="AO45" s="106">
        <f>$AR$42</f>
        <v>5.2</v>
      </c>
      <c r="AP45" s="106">
        <f>$AR$43</f>
        <v>0</v>
      </c>
      <c r="AQ45" s="106">
        <f>$AR$44</f>
        <v>41.6</v>
      </c>
      <c r="AR45" s="153"/>
      <c r="AS45" s="163"/>
      <c r="AT45" s="109">
        <v>3.1</v>
      </c>
      <c r="AU45" s="148">
        <f t="shared" si="19"/>
        <v>1.8</v>
      </c>
      <c r="AV45" s="294">
        <f>AI45</f>
        <v>3.9</v>
      </c>
      <c r="AW45" s="109">
        <v>0</v>
      </c>
      <c r="AX45" s="109">
        <v>0</v>
      </c>
      <c r="AY45" s="103">
        <v>0</v>
      </c>
    </row>
    <row r="46" spans="1:51" ht="18.95" customHeight="1">
      <c r="A46" s="156"/>
      <c r="B46" s="154" t="s">
        <v>242</v>
      </c>
      <c r="C46" s="310">
        <f>$AS$4</f>
        <v>10.6</v>
      </c>
      <c r="D46" s="109">
        <f>$AS$5</f>
        <v>1.6</v>
      </c>
      <c r="E46" s="106">
        <f>$AS$6</f>
        <v>1.9</v>
      </c>
      <c r="F46" s="106">
        <f>$AS$7</f>
        <v>3</v>
      </c>
      <c r="G46" s="109">
        <f>$AS$8</f>
        <v>0</v>
      </c>
      <c r="H46" s="109">
        <f>$AS$9</f>
        <v>0</v>
      </c>
      <c r="I46" s="109">
        <f>$AS$10</f>
        <v>5.0999999999999996</v>
      </c>
      <c r="J46" s="109">
        <f>$AS$11</f>
        <v>4.9000000000000004</v>
      </c>
      <c r="K46" s="109">
        <f>$AS$12</f>
        <v>6.2</v>
      </c>
      <c r="L46" s="109">
        <f>$AS$13</f>
        <v>27.5</v>
      </c>
      <c r="M46" s="148">
        <f>$AS$14</f>
        <v>1.8</v>
      </c>
      <c r="N46" s="109">
        <f>$AS$15</f>
        <v>2.6</v>
      </c>
      <c r="O46" s="142">
        <f>$AS$16</f>
        <v>2.9</v>
      </c>
      <c r="P46" s="109">
        <f>$AS$17</f>
        <v>3.6</v>
      </c>
      <c r="Q46" s="309">
        <f>$AS$18</f>
        <v>9.5</v>
      </c>
      <c r="R46" s="109">
        <f>$AS$19</f>
        <v>1.7</v>
      </c>
      <c r="S46" s="109">
        <f>$AS$20</f>
        <v>3</v>
      </c>
      <c r="T46" s="109">
        <f>$AS$21</f>
        <v>8.1</v>
      </c>
      <c r="U46" s="142">
        <f>$AS$22</f>
        <v>3.1</v>
      </c>
      <c r="V46" s="109">
        <f>$AS$23</f>
        <v>2.7</v>
      </c>
      <c r="W46" s="149">
        <f>$AS$24</f>
        <v>11.9</v>
      </c>
      <c r="X46" s="149">
        <f>$AS$25</f>
        <v>11.9</v>
      </c>
      <c r="Y46" s="106">
        <f>$AS$26</f>
        <v>2</v>
      </c>
      <c r="Z46" s="150">
        <f>$AS$27</f>
        <v>2.1</v>
      </c>
      <c r="AA46" s="106">
        <f>$AS$28</f>
        <v>2.9</v>
      </c>
      <c r="AB46" s="106">
        <f>$AS$29</f>
        <v>9</v>
      </c>
      <c r="AC46" s="109">
        <f>$AS$30</f>
        <v>3.7</v>
      </c>
      <c r="AD46" s="109">
        <f>$AS$31</f>
        <v>5.8</v>
      </c>
      <c r="AE46" s="109">
        <f>$AS$32</f>
        <v>3</v>
      </c>
      <c r="AF46" s="151">
        <f>$AS$33</f>
        <v>0</v>
      </c>
      <c r="AG46" s="106">
        <f>$AS$34</f>
        <v>2.5</v>
      </c>
      <c r="AH46" s="150">
        <f>$AS$35</f>
        <v>2.1</v>
      </c>
      <c r="AI46" s="152">
        <f>$AS$36</f>
        <v>3.9</v>
      </c>
      <c r="AJ46" s="106">
        <f>$AS$37</f>
        <v>5.2</v>
      </c>
      <c r="AK46" s="106">
        <f>$AS$38</f>
        <v>13.4</v>
      </c>
      <c r="AL46" s="109">
        <f>$AS$39</f>
        <v>19.2</v>
      </c>
      <c r="AM46" s="109">
        <f>$AS$40</f>
        <v>0</v>
      </c>
      <c r="AN46" s="148">
        <f>$AS$41</f>
        <v>1.8</v>
      </c>
      <c r="AO46" s="106">
        <f>$AS$42</f>
        <v>5.2</v>
      </c>
      <c r="AP46" s="106">
        <f>$AS$43</f>
        <v>0</v>
      </c>
      <c r="AQ46" s="106">
        <f>$AS$44</f>
        <v>41.6</v>
      </c>
      <c r="AR46" s="151">
        <f>$AS$45</f>
        <v>0</v>
      </c>
      <c r="AS46" s="153"/>
      <c r="AT46" s="109">
        <v>3.2</v>
      </c>
      <c r="AU46" s="148">
        <f t="shared" si="19"/>
        <v>1.8</v>
      </c>
      <c r="AV46" s="294">
        <f>AI46</f>
        <v>3.9</v>
      </c>
      <c r="AW46" s="109">
        <v>0</v>
      </c>
      <c r="AX46" s="109">
        <v>0</v>
      </c>
      <c r="AY46" s="103">
        <v>0</v>
      </c>
    </row>
    <row r="47" spans="1:51" ht="18.95" customHeight="1">
      <c r="A47" s="156"/>
      <c r="B47" s="154" t="s">
        <v>36</v>
      </c>
      <c r="C47" s="310">
        <f>$AT$4</f>
        <v>13.3</v>
      </c>
      <c r="D47" s="109">
        <f>$AT$5</f>
        <v>3.3</v>
      </c>
      <c r="E47" s="106">
        <f>$AT$6</f>
        <v>2</v>
      </c>
      <c r="F47" s="106">
        <f>$AT$7</f>
        <v>2.2999999999999998</v>
      </c>
      <c r="G47" s="109">
        <f>$AT$8</f>
        <v>159</v>
      </c>
      <c r="H47" s="109">
        <f>$AT$9</f>
        <v>0</v>
      </c>
      <c r="I47" s="109">
        <f>$AT$10</f>
        <v>8.5</v>
      </c>
      <c r="J47" s="109">
        <f>$AT$11</f>
        <v>5.9</v>
      </c>
      <c r="K47" s="109">
        <f>$AT$12</f>
        <v>8</v>
      </c>
      <c r="L47" s="109">
        <f>$AT$13</f>
        <v>27.7</v>
      </c>
      <c r="M47" s="148">
        <f>$AT$14</f>
        <v>4.3</v>
      </c>
      <c r="N47" s="109">
        <f>$AT$15</f>
        <v>4.3</v>
      </c>
      <c r="O47" s="142">
        <f>$AT$16</f>
        <v>1.9</v>
      </c>
      <c r="P47" s="109">
        <f>$AT$17</f>
        <v>6.4</v>
      </c>
      <c r="Q47" s="309">
        <f>$AT$18</f>
        <v>13.3</v>
      </c>
      <c r="R47" s="109">
        <f>$AT$19</f>
        <v>3.1</v>
      </c>
      <c r="S47" s="109">
        <f>$AT$20</f>
        <v>5.8</v>
      </c>
      <c r="T47" s="109">
        <f>$AT$21</f>
        <v>10.8</v>
      </c>
      <c r="U47" s="142">
        <f>$AT$22</f>
        <v>1.9</v>
      </c>
      <c r="V47" s="109">
        <f>$AT$23</f>
        <v>5.5</v>
      </c>
      <c r="W47" s="149">
        <f>$AT$24</f>
        <v>14.6</v>
      </c>
      <c r="X47" s="149">
        <f>$AT$25</f>
        <v>14.6</v>
      </c>
      <c r="Y47" s="106">
        <f>$AT$26</f>
        <v>4.8</v>
      </c>
      <c r="Z47" s="150">
        <f>$AT$27</f>
        <v>1.3</v>
      </c>
      <c r="AA47" s="106">
        <f>$AT$28</f>
        <v>0.9</v>
      </c>
      <c r="AB47" s="106">
        <f>$AT$29</f>
        <v>10</v>
      </c>
      <c r="AC47" s="109">
        <f>$AT$30</f>
        <v>4.4000000000000004</v>
      </c>
      <c r="AD47" s="109">
        <f>$AT$31</f>
        <v>7.7</v>
      </c>
      <c r="AE47" s="109">
        <f>$AT$32</f>
        <v>3.6</v>
      </c>
      <c r="AF47" s="151">
        <f>$AT$33</f>
        <v>2.8</v>
      </c>
      <c r="AG47" s="106">
        <f>$AT$34</f>
        <v>3.1</v>
      </c>
      <c r="AH47" s="150">
        <f>$AT$35</f>
        <v>1.3</v>
      </c>
      <c r="AI47" s="152">
        <f>$AT$36</f>
        <v>2.8</v>
      </c>
      <c r="AJ47" s="106">
        <f>$AT$37</f>
        <v>5.6</v>
      </c>
      <c r="AK47" s="106">
        <f>$AT$38</f>
        <v>17.100000000000001</v>
      </c>
      <c r="AL47" s="109">
        <f>$AT$39</f>
        <v>18.8</v>
      </c>
      <c r="AM47" s="109">
        <f>$AT$40</f>
        <v>3.1</v>
      </c>
      <c r="AN47" s="148">
        <f>$AT$41</f>
        <v>4.8</v>
      </c>
      <c r="AO47" s="106">
        <f>$AT$42</f>
        <v>6.5</v>
      </c>
      <c r="AP47" s="106">
        <f>$AT$43</f>
        <v>0</v>
      </c>
      <c r="AQ47" s="106">
        <f>$AT$44</f>
        <v>39.799999999999997</v>
      </c>
      <c r="AR47" s="151">
        <f>$AT$45</f>
        <v>3.1</v>
      </c>
      <c r="AS47" s="151">
        <f>$AT$46</f>
        <v>3.2</v>
      </c>
      <c r="AT47" s="153"/>
      <c r="AU47" s="148">
        <f t="shared" si="19"/>
        <v>4.3</v>
      </c>
      <c r="AV47" s="294">
        <f>AI47</f>
        <v>2.8</v>
      </c>
      <c r="AW47" s="109">
        <v>0</v>
      </c>
      <c r="AX47" s="109">
        <v>0</v>
      </c>
      <c r="AY47" s="103">
        <v>0</v>
      </c>
    </row>
    <row r="48" spans="1:51" ht="18.95" customHeight="1">
      <c r="A48" s="156"/>
      <c r="B48" s="154" t="s">
        <v>122</v>
      </c>
      <c r="C48" s="310">
        <f>$AU$4</f>
        <v>11.8</v>
      </c>
      <c r="D48" s="148">
        <f>$AU$5</f>
        <v>0.8</v>
      </c>
      <c r="E48" s="148">
        <f>$AU$6</f>
        <v>2</v>
      </c>
      <c r="F48" s="148">
        <f>$AU$7</f>
        <v>4.0999999999999996</v>
      </c>
      <c r="G48" s="148">
        <f>$AU$8</f>
        <v>158</v>
      </c>
      <c r="H48" s="148">
        <f>$AU$9</f>
        <v>30.3</v>
      </c>
      <c r="I48" s="148">
        <f>$AU$10</f>
        <v>7</v>
      </c>
      <c r="J48" s="148">
        <f>$AU$11</f>
        <v>3.1</v>
      </c>
      <c r="K48" s="148">
        <f>$AU$12</f>
        <v>8</v>
      </c>
      <c r="L48" s="148">
        <f>$AU$13</f>
        <v>24.7</v>
      </c>
      <c r="M48" s="148">
        <f>$AU$14</f>
        <v>0</v>
      </c>
      <c r="N48" s="148">
        <f>$AU$15</f>
        <v>1</v>
      </c>
      <c r="O48" s="142">
        <f>$AU$16</f>
        <v>4.7</v>
      </c>
      <c r="P48" s="148">
        <f>$AU$17</f>
        <v>4.9000000000000004</v>
      </c>
      <c r="Q48" s="309">
        <f>$AU$18</f>
        <v>11.8</v>
      </c>
      <c r="R48" s="148">
        <f>$AU$19</f>
        <v>3.5</v>
      </c>
      <c r="S48" s="148">
        <f>$AU$20</f>
        <v>4.5</v>
      </c>
      <c r="T48" s="148">
        <f>$AU$21</f>
        <v>9.3000000000000007</v>
      </c>
      <c r="U48" s="142">
        <f>$AU$22</f>
        <v>4.7</v>
      </c>
      <c r="V48" s="148">
        <f>$AU$23</f>
        <v>4</v>
      </c>
      <c r="W48" s="149">
        <f>$AU$24</f>
        <v>13.8</v>
      </c>
      <c r="X48" s="149">
        <f>$AU$25</f>
        <v>13.8</v>
      </c>
      <c r="Y48" s="148">
        <f>$AU$26</f>
        <v>3.6</v>
      </c>
      <c r="Z48" s="150">
        <f>$AU$27</f>
        <v>3.2</v>
      </c>
      <c r="AA48" s="148">
        <f>$AU$28</f>
        <v>4</v>
      </c>
      <c r="AB48" s="148">
        <f>$AU$29</f>
        <v>7.7</v>
      </c>
      <c r="AC48" s="148">
        <f>$AU$30</f>
        <v>5.5</v>
      </c>
      <c r="AD48" s="148">
        <f>$AU$31</f>
        <v>8</v>
      </c>
      <c r="AE48" s="148">
        <f>$AU$32</f>
        <v>1.9</v>
      </c>
      <c r="AF48" s="151">
        <f>$AU$33</f>
        <v>1.8</v>
      </c>
      <c r="AG48" s="148">
        <f>$AU$34</f>
        <v>1.6</v>
      </c>
      <c r="AH48" s="150">
        <f>$AU$35</f>
        <v>3.2</v>
      </c>
      <c r="AI48" s="152">
        <f>$AU$36</f>
        <v>4.5999999999999996</v>
      </c>
      <c r="AJ48" s="148">
        <f>$AU$37</f>
        <v>7</v>
      </c>
      <c r="AK48" s="148">
        <f>$AU$38</f>
        <v>16.100000000000001</v>
      </c>
      <c r="AL48" s="148">
        <f>$AU$39</f>
        <v>19.100000000000001</v>
      </c>
      <c r="AM48" s="148">
        <f>$AU$40</f>
        <v>0</v>
      </c>
      <c r="AN48" s="148">
        <f>$AU$41</f>
        <v>0</v>
      </c>
      <c r="AO48" s="148">
        <f>$AU$42</f>
        <v>3.4</v>
      </c>
      <c r="AP48" s="148">
        <f>$AU$43</f>
        <v>18.8</v>
      </c>
      <c r="AQ48" s="148">
        <f>$AU$44</f>
        <v>36.700000000000003</v>
      </c>
      <c r="AR48" s="151">
        <f>$AU$45</f>
        <v>1.8</v>
      </c>
      <c r="AS48" s="151">
        <f>$AU$46</f>
        <v>1.8</v>
      </c>
      <c r="AT48" s="148">
        <f>$AU$47</f>
        <v>4.3</v>
      </c>
      <c r="AU48" s="153"/>
      <c r="AV48" s="294">
        <f>AI48</f>
        <v>4.5999999999999996</v>
      </c>
      <c r="AW48" s="109">
        <v>0</v>
      </c>
      <c r="AX48" s="109">
        <v>0</v>
      </c>
      <c r="AY48" s="103">
        <v>0</v>
      </c>
    </row>
    <row r="49" spans="2:51" ht="18.95" customHeight="1">
      <c r="B49" s="154" t="s">
        <v>121</v>
      </c>
      <c r="C49" s="310">
        <f>$AV$4</f>
        <v>15.8</v>
      </c>
      <c r="D49" s="109">
        <f>$AV$5</f>
        <v>3.5</v>
      </c>
      <c r="E49" s="106">
        <f>$AV$6</f>
        <v>2.1</v>
      </c>
      <c r="F49" s="106">
        <f>$AV$7</f>
        <v>1.9</v>
      </c>
      <c r="G49" s="109">
        <f>$AV$8</f>
        <v>158</v>
      </c>
      <c r="H49" s="109">
        <f>$AV$9</f>
        <v>28.3</v>
      </c>
      <c r="I49" s="109">
        <f>$AV$10</f>
        <v>9.5</v>
      </c>
      <c r="J49" s="109">
        <f>$AV$11</f>
        <v>5.9</v>
      </c>
      <c r="K49" s="109">
        <f>$AV$12</f>
        <v>9.5</v>
      </c>
      <c r="L49" s="109">
        <f>$AV$13</f>
        <v>25.4</v>
      </c>
      <c r="M49" s="148">
        <f>$AV$14</f>
        <v>4.5999999999999996</v>
      </c>
      <c r="N49" s="109">
        <f>$AV$15</f>
        <v>4.5</v>
      </c>
      <c r="O49" s="142">
        <f>$AV$16</f>
        <v>4.7</v>
      </c>
      <c r="P49" s="109">
        <f>$AV$17</f>
        <v>8.1</v>
      </c>
      <c r="Q49" s="309">
        <f>$AV$18</f>
        <v>13.1</v>
      </c>
      <c r="R49" s="109">
        <f>$AV$19</f>
        <v>5</v>
      </c>
      <c r="S49" s="109">
        <f>$AV$20</f>
        <v>7.5</v>
      </c>
      <c r="T49" s="109">
        <f>$AV$21</f>
        <v>12.6</v>
      </c>
      <c r="U49" s="142">
        <f>$AV$22</f>
        <v>4.5</v>
      </c>
      <c r="V49" s="109">
        <f>$AV$23</f>
        <v>7.2</v>
      </c>
      <c r="W49" s="149">
        <f>$AV$24</f>
        <v>15.4</v>
      </c>
      <c r="X49" s="149">
        <f>$AV$25</f>
        <v>15.4</v>
      </c>
      <c r="Y49" s="106">
        <f>$AV$26</f>
        <v>6.5</v>
      </c>
      <c r="Z49" s="150">
        <f>$AV$27</f>
        <v>2.6</v>
      </c>
      <c r="AA49" s="106">
        <f>$AV$28</f>
        <v>2.2000000000000002</v>
      </c>
      <c r="AB49" s="106">
        <f>$AV$29</f>
        <v>9.3000000000000007</v>
      </c>
      <c r="AC49" s="109">
        <f>$AV$30</f>
        <v>7.1</v>
      </c>
      <c r="AD49" s="109">
        <f>$AV$31</f>
        <v>9.1999999999999993</v>
      </c>
      <c r="AE49" s="109">
        <f>$AV$32</f>
        <v>3.1</v>
      </c>
      <c r="AF49" s="151">
        <f>$AV$33</f>
        <v>3.9</v>
      </c>
      <c r="AG49" s="106">
        <f>$AV$34</f>
        <v>2.2999999999999998</v>
      </c>
      <c r="AH49" s="150">
        <f>$AV$35</f>
        <v>2.6</v>
      </c>
      <c r="AI49" s="152">
        <f>$AV$36</f>
        <v>0</v>
      </c>
      <c r="AJ49" s="106">
        <f>$AV$37</f>
        <v>0</v>
      </c>
      <c r="AK49" s="106">
        <f>$AV$38</f>
        <v>17.100000000000001</v>
      </c>
      <c r="AL49" s="109">
        <f>$AV$39</f>
        <v>16.7</v>
      </c>
      <c r="AM49" s="109">
        <f>$AV$40</f>
        <v>0</v>
      </c>
      <c r="AN49" s="148">
        <f>$AV$41</f>
        <v>4.5999999999999996</v>
      </c>
      <c r="AO49" s="106">
        <f>$AV$42</f>
        <v>5.3</v>
      </c>
      <c r="AP49" s="106">
        <f>$AV$43</f>
        <v>0</v>
      </c>
      <c r="AQ49" s="106">
        <f>$AV$44</f>
        <v>40.4</v>
      </c>
      <c r="AR49" s="151">
        <f>$AV$45</f>
        <v>3.9</v>
      </c>
      <c r="AS49" s="151">
        <f>$AV$46</f>
        <v>3.9</v>
      </c>
      <c r="AT49" s="109">
        <f>$AV$47</f>
        <v>2.8</v>
      </c>
      <c r="AU49" s="148">
        <f>$AV$48</f>
        <v>4.5999999999999996</v>
      </c>
      <c r="AV49" s="296"/>
      <c r="AW49" s="109">
        <v>0</v>
      </c>
      <c r="AX49" s="109">
        <v>0</v>
      </c>
      <c r="AY49" s="103">
        <v>0</v>
      </c>
    </row>
    <row r="50" spans="2:51" ht="18.95" customHeight="1">
      <c r="B50" s="298" t="s">
        <v>14</v>
      </c>
      <c r="C50" s="310">
        <f>$AW$4</f>
        <v>0</v>
      </c>
      <c r="D50" s="109">
        <f>$AW$5</f>
        <v>0</v>
      </c>
      <c r="E50" s="106">
        <f>$AW$6</f>
        <v>0</v>
      </c>
      <c r="F50" s="106">
        <f>$AW$7</f>
        <v>0</v>
      </c>
      <c r="G50" s="109">
        <f>$AW$8</f>
        <v>0</v>
      </c>
      <c r="H50" s="109">
        <f>$AW$9</f>
        <v>0</v>
      </c>
      <c r="I50" s="109">
        <f>$AW$10</f>
        <v>0</v>
      </c>
      <c r="J50" s="109">
        <f>$AW$11</f>
        <v>0</v>
      </c>
      <c r="K50" s="109">
        <f>$AW$12</f>
        <v>0</v>
      </c>
      <c r="L50" s="109">
        <f>$AW$13</f>
        <v>0</v>
      </c>
      <c r="M50" s="148">
        <f>$AW$14</f>
        <v>0</v>
      </c>
      <c r="N50" s="109">
        <f>$AW$15</f>
        <v>0</v>
      </c>
      <c r="O50" s="142">
        <f>$AW$16</f>
        <v>0</v>
      </c>
      <c r="P50" s="109">
        <f>$AW$17</f>
        <v>0</v>
      </c>
      <c r="Q50" s="309">
        <f>$AW$18</f>
        <v>0</v>
      </c>
      <c r="R50" s="109">
        <f>$AW$19</f>
        <v>0</v>
      </c>
      <c r="S50" s="109">
        <f>$AW$20</f>
        <v>0</v>
      </c>
      <c r="T50" s="109">
        <f>$AW$21</f>
        <v>0</v>
      </c>
      <c r="U50" s="142">
        <f>$AW$22</f>
        <v>0</v>
      </c>
      <c r="V50" s="109">
        <f>$AW$23</f>
        <v>0</v>
      </c>
      <c r="W50" s="149">
        <f>$AW$24</f>
        <v>0</v>
      </c>
      <c r="X50" s="149">
        <f>$AW$25</f>
        <v>0</v>
      </c>
      <c r="Y50" s="106">
        <f>$AW$26</f>
        <v>0</v>
      </c>
      <c r="Z50" s="150">
        <f>$AW$27</f>
        <v>0</v>
      </c>
      <c r="AA50" s="106">
        <f>$AW$28</f>
        <v>0</v>
      </c>
      <c r="AB50" s="106">
        <f>$AW$29</f>
        <v>0</v>
      </c>
      <c r="AC50" s="109">
        <f>$AW$30</f>
        <v>0</v>
      </c>
      <c r="AD50" s="109">
        <f>$AW$31</f>
        <v>0</v>
      </c>
      <c r="AE50" s="109">
        <f>$AW$32</f>
        <v>0</v>
      </c>
      <c r="AF50" s="151">
        <f>$AW$33</f>
        <v>0</v>
      </c>
      <c r="AG50" s="106">
        <f>$AW$34</f>
        <v>0</v>
      </c>
      <c r="AH50" s="150">
        <f>$AW$35</f>
        <v>0</v>
      </c>
      <c r="AI50" s="152">
        <f>$AW$36</f>
        <v>0</v>
      </c>
      <c r="AJ50" s="106">
        <f>$AW$37</f>
        <v>0</v>
      </c>
      <c r="AK50" s="106">
        <f>$AW$38</f>
        <v>0</v>
      </c>
      <c r="AL50" s="109">
        <f>$AW$39</f>
        <v>0</v>
      </c>
      <c r="AM50" s="109">
        <f>$AW$40</f>
        <v>0</v>
      </c>
      <c r="AN50" s="148">
        <f>$AW$41</f>
        <v>0</v>
      </c>
      <c r="AO50" s="106">
        <f>$AW$42</f>
        <v>0</v>
      </c>
      <c r="AP50" s="106">
        <f>$AW$43</f>
        <v>0</v>
      </c>
      <c r="AQ50" s="106">
        <f>$AW$44</f>
        <v>0</v>
      </c>
      <c r="AR50" s="151">
        <f>$AW$45</f>
        <v>0</v>
      </c>
      <c r="AS50" s="151">
        <f>$AW$46</f>
        <v>0</v>
      </c>
      <c r="AT50" s="109">
        <f>$AW$47</f>
        <v>0</v>
      </c>
      <c r="AU50" s="148">
        <f>$AW$48</f>
        <v>0</v>
      </c>
      <c r="AV50" s="109">
        <f>$AW$49</f>
        <v>0</v>
      </c>
      <c r="AW50" s="296"/>
      <c r="AX50" s="109">
        <v>0</v>
      </c>
      <c r="AY50" s="103">
        <v>0</v>
      </c>
    </row>
    <row r="51" spans="2:51" ht="18.95" customHeight="1">
      <c r="B51" s="298" t="s">
        <v>17</v>
      </c>
      <c r="C51" s="310">
        <f>$AX$4</f>
        <v>0</v>
      </c>
      <c r="D51" s="109">
        <f>$AX$5</f>
        <v>0</v>
      </c>
      <c r="E51" s="106">
        <f>$AX$6</f>
        <v>0</v>
      </c>
      <c r="F51" s="106">
        <f>$AX$7</f>
        <v>0</v>
      </c>
      <c r="G51" s="109">
        <f>$AX$8</f>
        <v>0</v>
      </c>
      <c r="H51" s="109">
        <f>$AX$9</f>
        <v>0</v>
      </c>
      <c r="I51" s="109">
        <f>$AX$10</f>
        <v>0</v>
      </c>
      <c r="J51" s="109">
        <f>$AX$11</f>
        <v>0</v>
      </c>
      <c r="K51" s="109">
        <f>$AX$12</f>
        <v>0</v>
      </c>
      <c r="L51" s="109">
        <f>$AX$13</f>
        <v>0</v>
      </c>
      <c r="M51" s="148">
        <f>$AX$14</f>
        <v>0</v>
      </c>
      <c r="N51" s="109">
        <f>$AX$15</f>
        <v>0</v>
      </c>
      <c r="O51" s="142">
        <f>$AX$16</f>
        <v>0</v>
      </c>
      <c r="P51" s="109">
        <f>$AX$17</f>
        <v>0</v>
      </c>
      <c r="Q51" s="309">
        <f>$AX$18</f>
        <v>0</v>
      </c>
      <c r="R51" s="109">
        <f>$AX$19</f>
        <v>0</v>
      </c>
      <c r="S51" s="109">
        <f>$AX$20</f>
        <v>0</v>
      </c>
      <c r="T51" s="109">
        <f>$AX$21</f>
        <v>0</v>
      </c>
      <c r="U51" s="142">
        <f>$AX$22</f>
        <v>0</v>
      </c>
      <c r="V51" s="109">
        <f>$AX$23</f>
        <v>0</v>
      </c>
      <c r="W51" s="149">
        <f>$AX$24</f>
        <v>0</v>
      </c>
      <c r="X51" s="149">
        <f>$AX$25</f>
        <v>0</v>
      </c>
      <c r="Y51" s="106">
        <f>$AX$26</f>
        <v>0</v>
      </c>
      <c r="Z51" s="150">
        <f>$AX$27</f>
        <v>0</v>
      </c>
      <c r="AA51" s="106">
        <f>$AX$28</f>
        <v>0</v>
      </c>
      <c r="AB51" s="106">
        <f>$AX$29</f>
        <v>0</v>
      </c>
      <c r="AC51" s="109">
        <f>$AX$30</f>
        <v>0</v>
      </c>
      <c r="AD51" s="109">
        <f>$AX$31</f>
        <v>0</v>
      </c>
      <c r="AE51" s="109">
        <f>$AX$32</f>
        <v>0</v>
      </c>
      <c r="AF51" s="151">
        <f>$AX$33</f>
        <v>0</v>
      </c>
      <c r="AG51" s="106">
        <f>$AX$34</f>
        <v>0</v>
      </c>
      <c r="AH51" s="150">
        <f>$AX$35</f>
        <v>0</v>
      </c>
      <c r="AI51" s="152">
        <f>$AX$36</f>
        <v>0</v>
      </c>
      <c r="AJ51" s="106">
        <f>$AX$37</f>
        <v>0</v>
      </c>
      <c r="AK51" s="106">
        <f>$AX$38</f>
        <v>0</v>
      </c>
      <c r="AL51" s="109">
        <f>$AX$39</f>
        <v>0</v>
      </c>
      <c r="AM51" s="109">
        <f>$AX$40</f>
        <v>0</v>
      </c>
      <c r="AN51" s="148">
        <f>$AX$41</f>
        <v>0</v>
      </c>
      <c r="AO51" s="106">
        <f>$AX$42</f>
        <v>0</v>
      </c>
      <c r="AP51" s="106">
        <f>$AX$43</f>
        <v>0</v>
      </c>
      <c r="AQ51" s="106">
        <f>$AX$44</f>
        <v>0</v>
      </c>
      <c r="AR51" s="151">
        <f>$AX$45</f>
        <v>0</v>
      </c>
      <c r="AS51" s="151">
        <f>$AX$46</f>
        <v>0</v>
      </c>
      <c r="AT51" s="109">
        <f>$AX$47</f>
        <v>0</v>
      </c>
      <c r="AU51" s="148">
        <f>$AX$48</f>
        <v>0</v>
      </c>
      <c r="AV51" s="109">
        <f>$AX$49</f>
        <v>0</v>
      </c>
      <c r="AW51" s="109">
        <f>$AX$50</f>
        <v>0</v>
      </c>
      <c r="AX51" s="296"/>
      <c r="AY51" s="103">
        <v>0</v>
      </c>
    </row>
    <row r="52" spans="2:51" ht="18.95" customHeight="1">
      <c r="B52" s="298" t="s">
        <v>19</v>
      </c>
      <c r="C52" s="310">
        <f>$AY$4</f>
        <v>0</v>
      </c>
      <c r="D52" s="109">
        <f>$AY$5</f>
        <v>0</v>
      </c>
      <c r="E52" s="106">
        <f>$AY$6</f>
        <v>0</v>
      </c>
      <c r="F52" s="106">
        <f>$AY$7</f>
        <v>0</v>
      </c>
      <c r="G52" s="109">
        <f>$AY$8</f>
        <v>0</v>
      </c>
      <c r="H52" s="109">
        <f>$AY$9</f>
        <v>0</v>
      </c>
      <c r="I52" s="109">
        <f>$AY$10</f>
        <v>0</v>
      </c>
      <c r="J52" s="109">
        <f>$AY$11</f>
        <v>0</v>
      </c>
      <c r="K52" s="109">
        <f>$AY$12</f>
        <v>0</v>
      </c>
      <c r="L52" s="109">
        <f>$AY$13</f>
        <v>0</v>
      </c>
      <c r="M52" s="148">
        <f>$AY$14</f>
        <v>0</v>
      </c>
      <c r="N52" s="109">
        <f>$AY$15</f>
        <v>0</v>
      </c>
      <c r="O52" s="142">
        <f>$AY$16</f>
        <v>0</v>
      </c>
      <c r="P52" s="109">
        <f>$AY$17</f>
        <v>0</v>
      </c>
      <c r="Q52" s="309">
        <f>$AY$18</f>
        <v>0</v>
      </c>
      <c r="R52" s="109">
        <f>$AY$19</f>
        <v>0</v>
      </c>
      <c r="S52" s="109">
        <f>$AY$20</f>
        <v>0</v>
      </c>
      <c r="T52" s="109">
        <f>$AY$21</f>
        <v>0</v>
      </c>
      <c r="U52" s="142">
        <f>$AY$22</f>
        <v>0</v>
      </c>
      <c r="V52" s="109">
        <f>$AY$23</f>
        <v>0</v>
      </c>
      <c r="W52" s="149">
        <f>$AY$24</f>
        <v>0</v>
      </c>
      <c r="X52" s="149">
        <f>$AY$25</f>
        <v>0</v>
      </c>
      <c r="Y52" s="106">
        <f>$AY$26</f>
        <v>0</v>
      </c>
      <c r="Z52" s="150">
        <f>$AY$27</f>
        <v>0</v>
      </c>
      <c r="AA52" s="106">
        <f>$AY$28</f>
        <v>0</v>
      </c>
      <c r="AB52" s="106">
        <f>$AY$29</f>
        <v>0</v>
      </c>
      <c r="AC52" s="109">
        <f>$AY$30</f>
        <v>0</v>
      </c>
      <c r="AD52" s="109">
        <f>$AY$31</f>
        <v>0</v>
      </c>
      <c r="AE52" s="109">
        <f>$AY$32</f>
        <v>0</v>
      </c>
      <c r="AF52" s="151">
        <f>$AY$33</f>
        <v>0</v>
      </c>
      <c r="AG52" s="106">
        <f>$AY$34</f>
        <v>0</v>
      </c>
      <c r="AH52" s="150">
        <f>$AY$35</f>
        <v>0</v>
      </c>
      <c r="AI52" s="152">
        <f>$AY$36</f>
        <v>0</v>
      </c>
      <c r="AJ52" s="106">
        <f>$AY$37</f>
        <v>0</v>
      </c>
      <c r="AK52" s="106">
        <f>$AY$38</f>
        <v>0</v>
      </c>
      <c r="AL52" s="109">
        <f>$AY$39</f>
        <v>0</v>
      </c>
      <c r="AM52" s="109">
        <f>$AY$40</f>
        <v>0</v>
      </c>
      <c r="AN52" s="148">
        <f>$AY$41</f>
        <v>0</v>
      </c>
      <c r="AO52" s="106">
        <f>$AY$42</f>
        <v>0</v>
      </c>
      <c r="AP52" s="106">
        <f>$AY$43</f>
        <v>0</v>
      </c>
      <c r="AQ52" s="106">
        <f>$AY$44</f>
        <v>0</v>
      </c>
      <c r="AR52" s="151">
        <f>$AY$45</f>
        <v>0</v>
      </c>
      <c r="AS52" s="151">
        <f>$AY$46</f>
        <v>0</v>
      </c>
      <c r="AT52" s="109">
        <f>$AY$47</f>
        <v>0</v>
      </c>
      <c r="AU52" s="148">
        <f>$AY$48</f>
        <v>0</v>
      </c>
      <c r="AV52" s="109">
        <f>$AY$49</f>
        <v>0</v>
      </c>
      <c r="AW52" s="109">
        <f>$AY$50</f>
        <v>0</v>
      </c>
      <c r="AX52" s="109">
        <f>$AY$51</f>
        <v>0</v>
      </c>
      <c r="AY52" s="299"/>
    </row>
    <row r="53" spans="2:51" ht="18.95" customHeight="1" thickBot="1">
      <c r="B53" s="155" t="s">
        <v>147</v>
      </c>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297"/>
      <c r="AW53" s="297"/>
      <c r="AX53" s="297"/>
      <c r="AY53" s="223"/>
    </row>
    <row r="54" spans="2:51" ht="18.95" customHeight="1" thickTop="1"/>
  </sheetData>
  <sheetProtection algorithmName="SHA-512" hashValue="9MCbJ0wtDjIrCeYALlIjOEO5CWxoQNrmAz7laHURevb6OXZ6gbcchKncZassNC/ezAuOk2L21RNuHwLDIGlvlQ==" saltValue="TZDzxrkBLbU10QfXmQSl0Q==" spinCount="100000" sheet="1" selectLockedCells="1"/>
  <mergeCells count="1">
    <mergeCell ref="B2:AY2"/>
  </mergeCells>
  <printOptions horizontalCentered="1"/>
  <pageMargins left="0.25" right="0.25" top="0.25" bottom="0.25" header="0" footer="0"/>
  <pageSetup scale="80"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fitToPage="1"/>
  </sheetPr>
  <dimension ref="B1:R53"/>
  <sheetViews>
    <sheetView showGridLines="0" showRowColHeaders="0" topLeftCell="K1" zoomScaleNormal="100" workbookViewId="0">
      <selection activeCell="M18" sqref="M18"/>
    </sheetView>
  </sheetViews>
  <sheetFormatPr defaultColWidth="13.7109375" defaultRowHeight="18.95" customHeight="1"/>
  <cols>
    <col min="1" max="1" width="3.7109375" style="100" customWidth="1"/>
    <col min="2" max="2" width="13.7109375" style="100"/>
    <col min="3" max="3" width="35.7109375" style="100" customWidth="1"/>
    <col min="4" max="4" width="9.7109375" style="100" customWidth="1"/>
    <col min="5" max="5" width="35.7109375" style="100" customWidth="1"/>
    <col min="6" max="8" width="13.7109375" style="100"/>
    <col min="9" max="9" width="35.7109375" style="100" customWidth="1"/>
    <col min="10" max="16384" width="13.7109375" style="100"/>
  </cols>
  <sheetData>
    <row r="1" spans="2:18" ht="18.95" customHeight="1" thickBot="1"/>
    <row r="2" spans="2:18" ht="18.95" customHeight="1" thickTop="1" thickBot="1">
      <c r="B2" s="561" t="s">
        <v>64</v>
      </c>
      <c r="C2" s="564"/>
      <c r="D2" s="564"/>
      <c r="E2" s="565"/>
      <c r="G2" s="136" t="s">
        <v>238</v>
      </c>
      <c r="I2" s="135" t="s">
        <v>223</v>
      </c>
      <c r="J2" s="147" t="s">
        <v>81</v>
      </c>
      <c r="L2" s="136" t="s">
        <v>65</v>
      </c>
    </row>
    <row r="3" spans="2:18" ht="18.95" customHeight="1" thickTop="1">
      <c r="B3" s="128"/>
      <c r="C3" s="166"/>
      <c r="D3" s="166"/>
      <c r="E3" s="129"/>
      <c r="G3" s="141"/>
      <c r="I3" s="145"/>
      <c r="J3" s="146"/>
      <c r="L3" s="137"/>
    </row>
    <row r="4" spans="2:18" ht="18.95" customHeight="1">
      <c r="B4" s="139">
        <v>1</v>
      </c>
      <c r="C4" s="166" t="s">
        <v>82</v>
      </c>
      <c r="D4" s="165" t="s">
        <v>110</v>
      </c>
      <c r="E4" s="129" t="s">
        <v>83</v>
      </c>
      <c r="G4" s="183" t="s">
        <v>110</v>
      </c>
      <c r="I4" s="128" t="s">
        <v>14</v>
      </c>
      <c r="J4" s="129" t="s">
        <v>360</v>
      </c>
      <c r="L4" s="137" t="s">
        <v>380</v>
      </c>
    </row>
    <row r="5" spans="2:18" ht="18.95" customHeight="1">
      <c r="B5" s="139">
        <f t="shared" ref="B5:B14" si="0">B4+1</f>
        <v>2</v>
      </c>
      <c r="C5" s="166" t="s">
        <v>141</v>
      </c>
      <c r="D5" s="165" t="s">
        <v>142</v>
      </c>
      <c r="E5" s="129" t="s">
        <v>145</v>
      </c>
      <c r="G5" s="183" t="s">
        <v>142</v>
      </c>
      <c r="I5" s="128" t="s">
        <v>17</v>
      </c>
      <c r="J5" s="129" t="s">
        <v>360</v>
      </c>
      <c r="L5" s="137" t="s">
        <v>381</v>
      </c>
    </row>
    <row r="6" spans="2:18" ht="18.95" customHeight="1">
      <c r="B6" s="139">
        <f t="shared" si="0"/>
        <v>3</v>
      </c>
      <c r="C6" s="166" t="s">
        <v>128</v>
      </c>
      <c r="D6" s="165" t="s">
        <v>25</v>
      </c>
      <c r="E6" s="129" t="s">
        <v>365</v>
      </c>
      <c r="G6" s="183" t="s">
        <v>25</v>
      </c>
      <c r="I6" s="128" t="s">
        <v>19</v>
      </c>
      <c r="J6" s="129" t="s">
        <v>360</v>
      </c>
      <c r="L6" s="137" t="s">
        <v>382</v>
      </c>
    </row>
    <row r="7" spans="2:18" ht="18.95" customHeight="1">
      <c r="B7" s="139">
        <f t="shared" si="0"/>
        <v>4</v>
      </c>
      <c r="C7" s="166" t="s">
        <v>153</v>
      </c>
      <c r="D7" s="165" t="s">
        <v>152</v>
      </c>
      <c r="E7" s="129" t="s">
        <v>151</v>
      </c>
      <c r="G7" s="183" t="s">
        <v>152</v>
      </c>
      <c r="I7" s="128" t="s">
        <v>82</v>
      </c>
      <c r="J7" s="181" t="s">
        <v>110</v>
      </c>
      <c r="L7" s="137" t="s">
        <v>383</v>
      </c>
    </row>
    <row r="8" spans="2:18" ht="18.95" customHeight="1">
      <c r="B8" s="139">
        <f t="shared" si="0"/>
        <v>5</v>
      </c>
      <c r="C8" s="166" t="s">
        <v>85</v>
      </c>
      <c r="D8" s="165" t="s">
        <v>111</v>
      </c>
      <c r="E8" s="129" t="s">
        <v>84</v>
      </c>
      <c r="G8" s="183" t="s">
        <v>217</v>
      </c>
      <c r="I8" s="128" t="s">
        <v>141</v>
      </c>
      <c r="J8" s="181" t="s">
        <v>142</v>
      </c>
      <c r="L8" s="137" t="s">
        <v>52</v>
      </c>
    </row>
    <row r="9" spans="2:18" ht="18.95" customHeight="1">
      <c r="B9" s="139">
        <f t="shared" si="0"/>
        <v>6</v>
      </c>
      <c r="C9" s="166" t="s">
        <v>262</v>
      </c>
      <c r="D9" s="165" t="s">
        <v>261</v>
      </c>
      <c r="E9" s="129" t="s">
        <v>263</v>
      </c>
      <c r="G9" s="183" t="s">
        <v>352</v>
      </c>
      <c r="I9" s="128" t="s">
        <v>128</v>
      </c>
      <c r="J9" s="181" t="s">
        <v>25</v>
      </c>
      <c r="L9" s="137" t="s">
        <v>384</v>
      </c>
    </row>
    <row r="10" spans="2:18" ht="18.95" customHeight="1">
      <c r="B10" s="139">
        <f t="shared" si="0"/>
        <v>7</v>
      </c>
      <c r="C10" s="166" t="s">
        <v>78</v>
      </c>
      <c r="D10" s="165" t="s">
        <v>79</v>
      </c>
      <c r="E10" s="129" t="s">
        <v>123</v>
      </c>
      <c r="G10" s="183" t="s">
        <v>111</v>
      </c>
      <c r="I10" s="128" t="s">
        <v>153</v>
      </c>
      <c r="J10" s="181" t="s">
        <v>152</v>
      </c>
      <c r="L10" s="137"/>
    </row>
    <row r="11" spans="2:18" ht="18.95" customHeight="1">
      <c r="B11" s="139">
        <f t="shared" si="0"/>
        <v>8</v>
      </c>
      <c r="C11" s="166" t="s">
        <v>215</v>
      </c>
      <c r="D11" s="165" t="s">
        <v>217</v>
      </c>
      <c r="E11" s="129" t="s">
        <v>216</v>
      </c>
      <c r="G11" s="183" t="s">
        <v>113</v>
      </c>
      <c r="I11" s="128" t="s">
        <v>85</v>
      </c>
      <c r="J11" s="181" t="s">
        <v>111</v>
      </c>
      <c r="L11" s="137"/>
      <c r="R11"/>
    </row>
    <row r="12" spans="2:18" ht="18.95" customHeight="1">
      <c r="B12" s="139">
        <f t="shared" si="0"/>
        <v>9</v>
      </c>
      <c r="C12" s="166" t="s">
        <v>351</v>
      </c>
      <c r="D12" s="165" t="s">
        <v>352</v>
      </c>
      <c r="E12" s="129" t="s">
        <v>353</v>
      </c>
      <c r="G12" s="183" t="s">
        <v>112</v>
      </c>
      <c r="I12" s="128" t="s">
        <v>262</v>
      </c>
      <c r="J12" s="181" t="s">
        <v>261</v>
      </c>
      <c r="L12" s="137"/>
    </row>
    <row r="13" spans="2:18" ht="18.95" customHeight="1">
      <c r="B13" s="139">
        <f t="shared" si="0"/>
        <v>10</v>
      </c>
      <c r="C13" s="293" t="s">
        <v>268</v>
      </c>
      <c r="D13" s="220" t="s">
        <v>269</v>
      </c>
      <c r="E13" s="129" t="s">
        <v>270</v>
      </c>
      <c r="G13" s="183" t="s">
        <v>126</v>
      </c>
      <c r="I13" s="128" t="s">
        <v>78</v>
      </c>
      <c r="J13" s="181" t="s">
        <v>79</v>
      </c>
      <c r="L13" s="137"/>
    </row>
    <row r="14" spans="2:18" ht="18.95" customHeight="1" thickBot="1">
      <c r="B14" s="139">
        <f t="shared" si="0"/>
        <v>11</v>
      </c>
      <c r="C14" s="166" t="s">
        <v>88</v>
      </c>
      <c r="D14" s="165" t="s">
        <v>112</v>
      </c>
      <c r="E14" s="129" t="s">
        <v>89</v>
      </c>
      <c r="G14" s="183" t="s">
        <v>114</v>
      </c>
      <c r="I14" s="128" t="s">
        <v>215</v>
      </c>
      <c r="J14" s="181" t="s">
        <v>217</v>
      </c>
      <c r="L14" s="138"/>
    </row>
    <row r="15" spans="2:18" ht="18.95" customHeight="1" thickTop="1">
      <c r="B15" s="139">
        <f t="shared" ref="B15:B22" si="1">B14+1</f>
        <v>12</v>
      </c>
      <c r="C15" s="166" t="s">
        <v>86</v>
      </c>
      <c r="D15" s="165" t="s">
        <v>113</v>
      </c>
      <c r="E15" s="129" t="s">
        <v>87</v>
      </c>
      <c r="G15" s="183" t="s">
        <v>115</v>
      </c>
      <c r="I15" s="128" t="s">
        <v>351</v>
      </c>
      <c r="J15" s="181" t="s">
        <v>352</v>
      </c>
    </row>
    <row r="16" spans="2:18" ht="18.95" customHeight="1" thickBot="1">
      <c r="B16" s="139">
        <f t="shared" si="1"/>
        <v>13</v>
      </c>
      <c r="C16" s="166" t="s">
        <v>90</v>
      </c>
      <c r="D16" s="165" t="s">
        <v>114</v>
      </c>
      <c r="E16" s="129" t="s">
        <v>91</v>
      </c>
      <c r="G16" s="183" t="s">
        <v>214</v>
      </c>
      <c r="I16" s="128" t="s">
        <v>268</v>
      </c>
      <c r="J16" s="181" t="s">
        <v>269</v>
      </c>
    </row>
    <row r="17" spans="2:12" ht="18.95" customHeight="1" thickTop="1" thickBot="1">
      <c r="B17" s="139">
        <f t="shared" si="1"/>
        <v>14</v>
      </c>
      <c r="C17" s="166" t="s">
        <v>139</v>
      </c>
      <c r="D17" s="165" t="s">
        <v>140</v>
      </c>
      <c r="E17" s="129" t="s">
        <v>144</v>
      </c>
      <c r="G17" s="183" t="s">
        <v>117</v>
      </c>
      <c r="I17" s="128" t="s">
        <v>88</v>
      </c>
      <c r="J17" s="181" t="s">
        <v>112</v>
      </c>
      <c r="L17" s="136" t="s">
        <v>245</v>
      </c>
    </row>
    <row r="18" spans="2:12" ht="18.95" customHeight="1" thickTop="1" thickBot="1">
      <c r="B18" s="139">
        <f t="shared" si="1"/>
        <v>15</v>
      </c>
      <c r="C18" s="166" t="s">
        <v>210</v>
      </c>
      <c r="D18" s="165" t="s">
        <v>211</v>
      </c>
      <c r="E18" s="129" t="s">
        <v>251</v>
      </c>
      <c r="G18" s="183" t="s">
        <v>52</v>
      </c>
      <c r="I18" s="128" t="s">
        <v>86</v>
      </c>
      <c r="J18" s="181" t="s">
        <v>113</v>
      </c>
      <c r="L18" s="167">
        <v>0.7</v>
      </c>
    </row>
    <row r="19" spans="2:12" ht="18.95" customHeight="1" thickTop="1">
      <c r="B19" s="139">
        <f t="shared" si="1"/>
        <v>16</v>
      </c>
      <c r="C19" s="166" t="s">
        <v>92</v>
      </c>
      <c r="D19" s="165" t="s">
        <v>115</v>
      </c>
      <c r="E19" s="129" t="s">
        <v>93</v>
      </c>
      <c r="G19" s="183" t="s">
        <v>150</v>
      </c>
      <c r="I19" s="128" t="s">
        <v>90</v>
      </c>
      <c r="J19" s="181" t="s">
        <v>114</v>
      </c>
    </row>
    <row r="20" spans="2:12" ht="18.95" customHeight="1" thickBot="1">
      <c r="B20" s="139">
        <f t="shared" si="1"/>
        <v>17</v>
      </c>
      <c r="C20" s="166" t="s">
        <v>132</v>
      </c>
      <c r="D20" s="165" t="s">
        <v>133</v>
      </c>
      <c r="E20" s="129" t="s">
        <v>95</v>
      </c>
      <c r="G20" s="183" t="s">
        <v>206</v>
      </c>
      <c r="I20" s="128" t="s">
        <v>139</v>
      </c>
      <c r="J20" s="181" t="s">
        <v>140</v>
      </c>
    </row>
    <row r="21" spans="2:12" ht="18.95" customHeight="1" thickTop="1">
      <c r="B21" s="139">
        <f t="shared" si="1"/>
        <v>18</v>
      </c>
      <c r="C21" s="214" t="s">
        <v>94</v>
      </c>
      <c r="D21" s="165" t="s">
        <v>116</v>
      </c>
      <c r="E21" s="215" t="s">
        <v>95</v>
      </c>
      <c r="G21" s="183" t="s">
        <v>219</v>
      </c>
      <c r="I21" s="128" t="s">
        <v>210</v>
      </c>
      <c r="J21" s="181" t="s">
        <v>211</v>
      </c>
      <c r="L21" s="136" t="s">
        <v>272</v>
      </c>
    </row>
    <row r="22" spans="2:12" ht="18.95" customHeight="1">
      <c r="B22" s="139">
        <f t="shared" si="1"/>
        <v>19</v>
      </c>
      <c r="C22" s="166" t="s">
        <v>208</v>
      </c>
      <c r="D22" s="165" t="s">
        <v>209</v>
      </c>
      <c r="E22" s="129" t="s">
        <v>207</v>
      </c>
      <c r="G22" s="183" t="s">
        <v>264</v>
      </c>
      <c r="I22" s="128" t="s">
        <v>92</v>
      </c>
      <c r="J22" s="181" t="s">
        <v>115</v>
      </c>
      <c r="L22" s="137"/>
    </row>
    <row r="23" spans="2:12" ht="18.95" customHeight="1">
      <c r="B23" s="139">
        <f t="shared" ref="B23:B47" si="2">B22+1</f>
        <v>20</v>
      </c>
      <c r="C23" s="166" t="s">
        <v>135</v>
      </c>
      <c r="D23" s="165" t="s">
        <v>134</v>
      </c>
      <c r="E23" s="129" t="s">
        <v>136</v>
      </c>
      <c r="G23" s="183" t="s">
        <v>265</v>
      </c>
      <c r="I23" s="128" t="s">
        <v>132</v>
      </c>
      <c r="J23" s="181" t="s">
        <v>133</v>
      </c>
      <c r="L23" s="137" t="s">
        <v>273</v>
      </c>
    </row>
    <row r="24" spans="2:12" ht="18.95" customHeight="1" thickBot="1">
      <c r="B24" s="139">
        <f t="shared" si="2"/>
        <v>21</v>
      </c>
      <c r="C24" s="166" t="s">
        <v>130</v>
      </c>
      <c r="D24" s="165" t="s">
        <v>131</v>
      </c>
      <c r="E24" s="129" t="s">
        <v>143</v>
      </c>
      <c r="G24" s="183" t="s">
        <v>118</v>
      </c>
      <c r="I24" s="128" t="s">
        <v>94</v>
      </c>
      <c r="J24" s="181" t="s">
        <v>116</v>
      </c>
      <c r="L24" s="138" t="s">
        <v>274</v>
      </c>
    </row>
    <row r="25" spans="2:12" ht="18.95" customHeight="1" thickTop="1">
      <c r="B25" s="139">
        <f t="shared" si="2"/>
        <v>22</v>
      </c>
      <c r="C25" s="166" t="s">
        <v>125</v>
      </c>
      <c r="D25" s="165" t="s">
        <v>126</v>
      </c>
      <c r="E25" s="129" t="s">
        <v>371</v>
      </c>
      <c r="G25" s="183" t="s">
        <v>119</v>
      </c>
      <c r="I25" s="128" t="s">
        <v>208</v>
      </c>
      <c r="J25" s="181" t="s">
        <v>209</v>
      </c>
    </row>
    <row r="26" spans="2:12" ht="18.95" customHeight="1">
      <c r="B26" s="139">
        <f t="shared" si="2"/>
        <v>23</v>
      </c>
      <c r="C26" s="166" t="s">
        <v>212</v>
      </c>
      <c r="D26" s="165" t="s">
        <v>214</v>
      </c>
      <c r="E26" s="129" t="s">
        <v>213</v>
      </c>
      <c r="G26" s="183" t="s">
        <v>356</v>
      </c>
      <c r="I26" s="128" t="s">
        <v>135</v>
      </c>
      <c r="J26" s="181" t="s">
        <v>134</v>
      </c>
    </row>
    <row r="27" spans="2:12" ht="18.95" customHeight="1">
      <c r="B27" s="139">
        <f t="shared" si="2"/>
        <v>24</v>
      </c>
      <c r="C27" s="166" t="s">
        <v>96</v>
      </c>
      <c r="D27" s="165" t="s">
        <v>117</v>
      </c>
      <c r="E27" s="129" t="s">
        <v>97</v>
      </c>
      <c r="G27" s="183" t="s">
        <v>222</v>
      </c>
      <c r="I27" s="128" t="s">
        <v>130</v>
      </c>
      <c r="J27" s="181" t="s">
        <v>131</v>
      </c>
    </row>
    <row r="28" spans="2:12" ht="18.95" customHeight="1">
      <c r="B28" s="139">
        <f t="shared" si="2"/>
        <v>25</v>
      </c>
      <c r="C28" s="166" t="s">
        <v>358</v>
      </c>
      <c r="D28" s="165" t="s">
        <v>52</v>
      </c>
      <c r="E28" s="129" t="s">
        <v>357</v>
      </c>
      <c r="G28" s="183" t="s">
        <v>120</v>
      </c>
      <c r="I28" s="128" t="s">
        <v>125</v>
      </c>
      <c r="J28" s="181" t="s">
        <v>126</v>
      </c>
    </row>
    <row r="29" spans="2:12" ht="18.95" customHeight="1">
      <c r="B29" s="139">
        <f t="shared" si="2"/>
        <v>26</v>
      </c>
      <c r="C29" s="166" t="s">
        <v>148</v>
      </c>
      <c r="D29" s="165" t="s">
        <v>150</v>
      </c>
      <c r="E29" s="129" t="s">
        <v>149</v>
      </c>
      <c r="G29" s="183" t="s">
        <v>228</v>
      </c>
      <c r="I29" s="128" t="s">
        <v>212</v>
      </c>
      <c r="J29" s="181" t="s">
        <v>214</v>
      </c>
    </row>
    <row r="30" spans="2:12" ht="18.95" customHeight="1">
      <c r="B30" s="139">
        <f t="shared" si="2"/>
        <v>27</v>
      </c>
      <c r="C30" s="166" t="s">
        <v>205</v>
      </c>
      <c r="D30" s="165" t="s">
        <v>206</v>
      </c>
      <c r="E30" s="129" t="s">
        <v>252</v>
      </c>
      <c r="G30" s="183" t="s">
        <v>242</v>
      </c>
      <c r="I30" s="128" t="s">
        <v>96</v>
      </c>
      <c r="J30" s="181" t="s">
        <v>117</v>
      </c>
    </row>
    <row r="31" spans="2:12" ht="18.95" customHeight="1">
      <c r="B31" s="139">
        <f t="shared" si="2"/>
        <v>28</v>
      </c>
      <c r="C31" s="166" t="s">
        <v>266</v>
      </c>
      <c r="D31" s="165" t="s">
        <v>264</v>
      </c>
      <c r="E31" s="164" t="s">
        <v>98</v>
      </c>
      <c r="G31" s="183" t="s">
        <v>241</v>
      </c>
      <c r="I31" s="128" t="s">
        <v>358</v>
      </c>
      <c r="J31" s="181" t="s">
        <v>52</v>
      </c>
    </row>
    <row r="32" spans="2:12" ht="18.95" customHeight="1">
      <c r="B32" s="139">
        <f t="shared" si="2"/>
        <v>29</v>
      </c>
      <c r="C32" s="166" t="s">
        <v>267</v>
      </c>
      <c r="D32" s="165" t="s">
        <v>265</v>
      </c>
      <c r="E32" s="130" t="s">
        <v>244</v>
      </c>
      <c r="G32" s="183" t="s">
        <v>36</v>
      </c>
      <c r="I32" s="128" t="s">
        <v>148</v>
      </c>
      <c r="J32" s="181" t="s">
        <v>150</v>
      </c>
    </row>
    <row r="33" spans="2:10" ht="18.95" customHeight="1">
      <c r="B33" s="139">
        <f>B32+1</f>
        <v>30</v>
      </c>
      <c r="C33" s="166" t="s">
        <v>105</v>
      </c>
      <c r="D33" s="165" t="s">
        <v>118</v>
      </c>
      <c r="E33" s="164" t="s">
        <v>106</v>
      </c>
      <c r="G33" s="183" t="s">
        <v>122</v>
      </c>
      <c r="I33" s="128" t="s">
        <v>205</v>
      </c>
      <c r="J33" s="181" t="s">
        <v>206</v>
      </c>
    </row>
    <row r="34" spans="2:10" ht="18.95" customHeight="1" thickBot="1">
      <c r="B34" s="139">
        <f>B33+1</f>
        <v>31</v>
      </c>
      <c r="C34" s="166" t="s">
        <v>229</v>
      </c>
      <c r="D34" s="165" t="s">
        <v>230</v>
      </c>
      <c r="E34" s="129" t="s">
        <v>366</v>
      </c>
      <c r="G34" s="184" t="s">
        <v>121</v>
      </c>
      <c r="I34" s="128" t="s">
        <v>266</v>
      </c>
      <c r="J34" s="181" t="s">
        <v>264</v>
      </c>
    </row>
    <row r="35" spans="2:10" ht="18.95" customHeight="1" thickTop="1">
      <c r="B35" s="139">
        <f>B34+1</f>
        <v>32</v>
      </c>
      <c r="C35" s="166" t="s">
        <v>354</v>
      </c>
      <c r="D35" s="165" t="s">
        <v>356</v>
      </c>
      <c r="E35" s="129" t="s">
        <v>355</v>
      </c>
      <c r="G35" s="316" t="s">
        <v>364</v>
      </c>
      <c r="I35" s="128" t="s">
        <v>267</v>
      </c>
      <c r="J35" s="181" t="s">
        <v>265</v>
      </c>
    </row>
    <row r="36" spans="2:10" ht="18.95" customHeight="1">
      <c r="B36" s="139">
        <f>B35+1</f>
        <v>33</v>
      </c>
      <c r="C36" s="166" t="s">
        <v>220</v>
      </c>
      <c r="D36" s="165" t="s">
        <v>222</v>
      </c>
      <c r="E36" s="129" t="s">
        <v>221</v>
      </c>
      <c r="G36" s="183" t="s">
        <v>79</v>
      </c>
      <c r="I36" s="128" t="s">
        <v>105</v>
      </c>
      <c r="J36" s="181" t="s">
        <v>118</v>
      </c>
    </row>
    <row r="37" spans="2:10" ht="18.95" customHeight="1">
      <c r="B37" s="139">
        <f t="shared" si="2"/>
        <v>34</v>
      </c>
      <c r="C37" s="166" t="s">
        <v>99</v>
      </c>
      <c r="D37" s="165" t="s">
        <v>119</v>
      </c>
      <c r="E37" s="129" t="s">
        <v>100</v>
      </c>
      <c r="G37" s="183" t="s">
        <v>261</v>
      </c>
      <c r="I37" s="128" t="s">
        <v>229</v>
      </c>
      <c r="J37" s="181" t="s">
        <v>230</v>
      </c>
    </row>
    <row r="38" spans="2:10" ht="18.95" customHeight="1">
      <c r="B38" s="139">
        <f t="shared" si="2"/>
        <v>35</v>
      </c>
      <c r="C38" s="166" t="s">
        <v>137</v>
      </c>
      <c r="D38" s="165" t="s">
        <v>138</v>
      </c>
      <c r="E38" s="129" t="s">
        <v>146</v>
      </c>
      <c r="G38" s="183" t="s">
        <v>134</v>
      </c>
      <c r="I38" s="128" t="s">
        <v>354</v>
      </c>
      <c r="J38" s="181" t="s">
        <v>356</v>
      </c>
    </row>
    <row r="39" spans="2:10" ht="18.95" customHeight="1">
      <c r="B39" s="139">
        <f t="shared" si="2"/>
        <v>36</v>
      </c>
      <c r="C39" s="166" t="s">
        <v>226</v>
      </c>
      <c r="D39" s="165" t="s">
        <v>228</v>
      </c>
      <c r="E39" s="129" t="s">
        <v>227</v>
      </c>
      <c r="G39" s="183" t="s">
        <v>269</v>
      </c>
      <c r="I39" s="128" t="s">
        <v>220</v>
      </c>
      <c r="J39" s="181" t="s">
        <v>222</v>
      </c>
    </row>
    <row r="40" spans="2:10" ht="18.95" customHeight="1">
      <c r="B40" s="139">
        <f t="shared" si="2"/>
        <v>37</v>
      </c>
      <c r="C40" s="166" t="s">
        <v>107</v>
      </c>
      <c r="D40" s="165" t="s">
        <v>120</v>
      </c>
      <c r="E40" s="129" t="s">
        <v>108</v>
      </c>
      <c r="G40" s="183" t="s">
        <v>131</v>
      </c>
      <c r="I40" s="128" t="s">
        <v>99</v>
      </c>
      <c r="J40" s="181" t="s">
        <v>119</v>
      </c>
    </row>
    <row r="41" spans="2:10" ht="18.95" customHeight="1">
      <c r="B41" s="139">
        <f t="shared" si="2"/>
        <v>38</v>
      </c>
      <c r="C41" s="100" t="s">
        <v>258</v>
      </c>
      <c r="D41" s="165" t="s">
        <v>259</v>
      </c>
      <c r="E41" s="129" t="s">
        <v>260</v>
      </c>
      <c r="G41" s="183" t="s">
        <v>140</v>
      </c>
      <c r="I41" s="128" t="s">
        <v>137</v>
      </c>
      <c r="J41" s="181" t="s">
        <v>138</v>
      </c>
    </row>
    <row r="42" spans="2:10" ht="18.95" customHeight="1">
      <c r="B42" s="139">
        <f t="shared" si="2"/>
        <v>39</v>
      </c>
      <c r="C42" s="166" t="s">
        <v>202</v>
      </c>
      <c r="D42" s="165" t="s">
        <v>204</v>
      </c>
      <c r="E42" s="129" t="s">
        <v>203</v>
      </c>
      <c r="G42" s="183" t="s">
        <v>211</v>
      </c>
      <c r="I42" s="128" t="s">
        <v>226</v>
      </c>
      <c r="J42" s="181" t="s">
        <v>228</v>
      </c>
    </row>
    <row r="43" spans="2:10" ht="18.95" customHeight="1">
      <c r="B43" s="139">
        <f t="shared" si="2"/>
        <v>40</v>
      </c>
      <c r="C43" s="166" t="s">
        <v>129</v>
      </c>
      <c r="D43" s="165" t="s">
        <v>242</v>
      </c>
      <c r="E43" s="129" t="s">
        <v>109</v>
      </c>
      <c r="G43" s="183" t="s">
        <v>116</v>
      </c>
      <c r="I43" s="128" t="s">
        <v>107</v>
      </c>
      <c r="J43" s="181" t="s">
        <v>120</v>
      </c>
    </row>
    <row r="44" spans="2:10" ht="18.95" customHeight="1">
      <c r="B44" s="139">
        <f t="shared" si="2"/>
        <v>41</v>
      </c>
      <c r="C44" s="166" t="s">
        <v>253</v>
      </c>
      <c r="D44" s="165" t="s">
        <v>241</v>
      </c>
      <c r="E44" s="129" t="s">
        <v>127</v>
      </c>
      <c r="G44" s="183" t="s">
        <v>133</v>
      </c>
      <c r="I44" s="128" t="s">
        <v>258</v>
      </c>
      <c r="J44" s="181" t="s">
        <v>259</v>
      </c>
    </row>
    <row r="45" spans="2:10" ht="18.95" customHeight="1">
      <c r="B45" s="139">
        <f t="shared" si="2"/>
        <v>42</v>
      </c>
      <c r="C45" s="166" t="s">
        <v>101</v>
      </c>
      <c r="D45" s="165" t="s">
        <v>36</v>
      </c>
      <c r="E45" s="129" t="s">
        <v>102</v>
      </c>
      <c r="G45" s="183" t="s">
        <v>209</v>
      </c>
      <c r="I45" s="128" t="s">
        <v>202</v>
      </c>
      <c r="J45" s="181" t="s">
        <v>204</v>
      </c>
    </row>
    <row r="46" spans="2:10" ht="18.95" customHeight="1">
      <c r="B46" s="139">
        <f t="shared" si="2"/>
        <v>43</v>
      </c>
      <c r="C46" s="166" t="s">
        <v>103</v>
      </c>
      <c r="D46" s="165" t="s">
        <v>122</v>
      </c>
      <c r="E46" s="129" t="s">
        <v>108</v>
      </c>
      <c r="G46" s="183" t="s">
        <v>138</v>
      </c>
      <c r="I46" s="128" t="s">
        <v>129</v>
      </c>
      <c r="J46" s="181" t="s">
        <v>242</v>
      </c>
    </row>
    <row r="47" spans="2:10" ht="18.95" customHeight="1">
      <c r="B47" s="139">
        <f t="shared" si="2"/>
        <v>44</v>
      </c>
      <c r="C47" s="166" t="s">
        <v>224</v>
      </c>
      <c r="D47" s="165" t="s">
        <v>219</v>
      </c>
      <c r="E47" s="129" t="s">
        <v>218</v>
      </c>
      <c r="G47" s="183" t="s">
        <v>230</v>
      </c>
      <c r="I47" s="128" t="s">
        <v>253</v>
      </c>
      <c r="J47" s="181" t="s">
        <v>241</v>
      </c>
    </row>
    <row r="48" spans="2:10" ht="18.95" customHeight="1" thickBot="1">
      <c r="B48" s="132">
        <f>B47+1</f>
        <v>45</v>
      </c>
      <c r="C48" s="140" t="s">
        <v>104</v>
      </c>
      <c r="D48" s="168" t="s">
        <v>121</v>
      </c>
      <c r="E48" s="134" t="s">
        <v>100</v>
      </c>
      <c r="G48" s="183" t="s">
        <v>259</v>
      </c>
      <c r="I48" s="128" t="s">
        <v>101</v>
      </c>
      <c r="J48" s="181" t="s">
        <v>36</v>
      </c>
    </row>
    <row r="49" spans="7:10" ht="18.95" customHeight="1" thickTop="1">
      <c r="G49" s="183" t="s">
        <v>204</v>
      </c>
      <c r="I49" s="128" t="s">
        <v>103</v>
      </c>
      <c r="J49" s="181" t="s">
        <v>122</v>
      </c>
    </row>
    <row r="50" spans="7:10" ht="18.95" customHeight="1">
      <c r="G50" s="317" t="s">
        <v>14</v>
      </c>
      <c r="I50" s="128" t="s">
        <v>224</v>
      </c>
      <c r="J50" s="181" t="s">
        <v>219</v>
      </c>
    </row>
    <row r="51" spans="7:10" ht="18.95" customHeight="1" thickBot="1">
      <c r="G51" s="317" t="s">
        <v>17</v>
      </c>
      <c r="I51" s="133" t="s">
        <v>104</v>
      </c>
      <c r="J51" s="182" t="s">
        <v>121</v>
      </c>
    </row>
    <row r="52" spans="7:10" ht="18.95" customHeight="1" thickTop="1" thickBot="1">
      <c r="G52" s="318" t="s">
        <v>19</v>
      </c>
    </row>
    <row r="53" spans="7:10" ht="18.95" customHeight="1" thickTop="1"/>
  </sheetData>
  <sheetProtection algorithmName="SHA-512" hashValue="hmblpIW0VblG/i0lE5z4plziMWOE8QnDJSQ1KoFL7jxro912dhIz+6KrZkmCIKDIUVGxIMii4B/0VmyDjFUw8w==" saltValue="VZlKS7ntcGRuYNgcwIQLQg==" spinCount="100000" sheet="1" selectLockedCells="1"/>
  <mergeCells count="1">
    <mergeCell ref="B2:E2"/>
  </mergeCells>
  <pageMargins left="0" right="0" top="0.75" bottom="0.75" header="0.3" footer="0.3"/>
  <pageSetup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59</vt:i4>
      </vt:variant>
    </vt:vector>
  </HeadingPairs>
  <TitlesOfParts>
    <vt:vector size="67" baseType="lpstr">
      <vt:lpstr>Everyday Mileage Report</vt:lpstr>
      <vt:lpstr>Occasional Mileage Report</vt:lpstr>
      <vt:lpstr>Meal and Travel Report</vt:lpstr>
      <vt:lpstr>Everyday Calc</vt:lpstr>
      <vt:lpstr>Occasional Calc</vt:lpstr>
      <vt:lpstr>Meal and Travel Calc</vt:lpstr>
      <vt:lpstr>Mileage Grid</vt:lpstr>
      <vt:lpstr>Worksheet Lists</vt:lpstr>
      <vt:lpstr>Choose_Building</vt:lpstr>
      <vt:lpstr>Choose_Destination</vt:lpstr>
      <vt:lpstr>Choose_Month</vt:lpstr>
      <vt:lpstr>Col_Distance</vt:lpstr>
      <vt:lpstr>Col_Location</vt:lpstr>
      <vt:lpstr>Col_Location_Code</vt:lpstr>
      <vt:lpstr>Col_Occasional</vt:lpstr>
      <vt:lpstr>DB_Distance</vt:lpstr>
      <vt:lpstr>DB_Location</vt:lpstr>
      <vt:lpstr>DB_Occasional</vt:lpstr>
      <vt:lpstr>Input_Breakfast</vt:lpstr>
      <vt:lpstr>Input_Date</vt:lpstr>
      <vt:lpstr>Input_Dinner</vt:lpstr>
      <vt:lpstr>Input_Itinerary</vt:lpstr>
      <vt:lpstr>Input_Miles</vt:lpstr>
      <vt:lpstr>List_Expense</vt:lpstr>
      <vt:lpstr>List_Occasional</vt:lpstr>
      <vt:lpstr>List_RoundTrip</vt:lpstr>
      <vt:lpstr>'Everyday Mileage Report'!Print_Area</vt:lpstr>
      <vt:lpstr>'Meal and Travel Report'!Print_Area</vt:lpstr>
      <vt:lpstr>'Mileage Grid'!Print_Area</vt:lpstr>
      <vt:lpstr>'Occasional Mileage Report'!Print_Area</vt:lpstr>
      <vt:lpstr>'Mileage Grid'!Print_Titles</vt:lpstr>
      <vt:lpstr>Rate_IRS</vt:lpstr>
      <vt:lpstr>Row_Distance</vt:lpstr>
      <vt:lpstr>Row_Location</vt:lpstr>
      <vt:lpstr>Row_Occasional</vt:lpstr>
      <vt:lpstr>Total_AllDays</vt:lpstr>
      <vt:lpstr>Total_Day1</vt:lpstr>
      <vt:lpstr>Total_Day10</vt:lpstr>
      <vt:lpstr>Total_Day11</vt:lpstr>
      <vt:lpstr>Total_Day12</vt:lpstr>
      <vt:lpstr>Total_Day13</vt:lpstr>
      <vt:lpstr>Total_Day14</vt:lpstr>
      <vt:lpstr>Total_Day15</vt:lpstr>
      <vt:lpstr>Total_Day16</vt:lpstr>
      <vt:lpstr>Total_Day17</vt:lpstr>
      <vt:lpstr>Total_Day18</vt:lpstr>
      <vt:lpstr>Total_Day19</vt:lpstr>
      <vt:lpstr>Total_Day2</vt:lpstr>
      <vt:lpstr>Total_Day20</vt:lpstr>
      <vt:lpstr>Total_Day21</vt:lpstr>
      <vt:lpstr>Total_Day22</vt:lpstr>
      <vt:lpstr>Total_Day23</vt:lpstr>
      <vt:lpstr>Total_Day24</vt:lpstr>
      <vt:lpstr>Total_Day25</vt:lpstr>
      <vt:lpstr>Total_Day26</vt:lpstr>
      <vt:lpstr>Total_Day27</vt:lpstr>
      <vt:lpstr>Total_Day28</vt:lpstr>
      <vt:lpstr>Total_Day29</vt:lpstr>
      <vt:lpstr>Total_Day3</vt:lpstr>
      <vt:lpstr>Total_Day30</vt:lpstr>
      <vt:lpstr>Total_Day31</vt:lpstr>
      <vt:lpstr>Total_Day4</vt:lpstr>
      <vt:lpstr>Total_Day5</vt:lpstr>
      <vt:lpstr>Total_Day6</vt:lpstr>
      <vt:lpstr>Total_Day7</vt:lpstr>
      <vt:lpstr>Total_Day8</vt:lpstr>
      <vt:lpstr>Total_Day9</vt:lpstr>
    </vt:vector>
  </TitlesOfParts>
  <Company>Strongsville City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Treasurer's Office</dc:creator>
  <cp:lastModifiedBy>Arlene Herbert</cp:lastModifiedBy>
  <cp:lastPrinted>2020-09-28T14:59:22Z</cp:lastPrinted>
  <dcterms:created xsi:type="dcterms:W3CDTF">2007-01-05T20:30:09Z</dcterms:created>
  <dcterms:modified xsi:type="dcterms:W3CDTF">2025-01-06T16:46:55Z</dcterms:modified>
</cp:coreProperties>
</file>